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5"/>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G6" i="37" s="1"/>
  <c r="C6" i="37"/>
  <c r="D6" i="37"/>
  <c r="B7" i="37"/>
  <c r="G7" i="37" s="1"/>
  <c r="C7" i="37"/>
  <c r="D7" i="37"/>
  <c r="B8" i="37"/>
  <c r="C8" i="37"/>
  <c r="H8" i="37" s="1"/>
  <c r="D8" i="37"/>
  <c r="B9" i="37"/>
  <c r="G9" i="37" s="1"/>
  <c r="C9" i="37"/>
  <c r="D9" i="37"/>
  <c r="B10" i="37"/>
  <c r="G10" i="37" s="1"/>
  <c r="C10" i="37"/>
  <c r="D10" i="37"/>
  <c r="B11" i="37"/>
  <c r="G11" i="37" s="1"/>
  <c r="C11" i="37"/>
  <c r="D11" i="37"/>
  <c r="B12" i="37"/>
  <c r="C12" i="37"/>
  <c r="H12" i="37" s="1"/>
  <c r="D12" i="37"/>
  <c r="B13" i="37"/>
  <c r="B14" i="37"/>
  <c r="G14" i="37" s="1"/>
  <c r="C14" i="37"/>
  <c r="D14" i="37"/>
  <c r="B15" i="37"/>
  <c r="C15" i="37"/>
  <c r="D15" i="37"/>
  <c r="B16" i="37"/>
  <c r="C16" i="37"/>
  <c r="D16" i="37"/>
  <c r="B17" i="37"/>
  <c r="G17" i="37" s="1"/>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G26" i="37" s="1"/>
  <c r="C26" i="37"/>
  <c r="D26" i="37"/>
  <c r="B27" i="37"/>
  <c r="G27" i="37" s="1"/>
  <c r="C27" i="37"/>
  <c r="D27" i="37"/>
  <c r="B28" i="37"/>
  <c r="C28" i="37"/>
  <c r="D28" i="37"/>
  <c r="B29" i="37"/>
  <c r="C29" i="37"/>
  <c r="D29" i="37"/>
  <c r="B30" i="37"/>
  <c r="G30" i="37" s="1"/>
  <c r="C30" i="37"/>
  <c r="D30" i="37"/>
  <c r="B31" i="37"/>
  <c r="G31" i="37" s="1"/>
  <c r="C31" i="37"/>
  <c r="D31" i="37"/>
  <c r="B32" i="37"/>
  <c r="C32" i="37"/>
  <c r="D32" i="37"/>
  <c r="B33" i="37"/>
  <c r="B34" i="37"/>
  <c r="G34" i="37" s="1"/>
  <c r="C34" i="37"/>
  <c r="D34" i="37"/>
  <c r="B35" i="37"/>
  <c r="G35" i="37" s="1"/>
  <c r="C35" i="37"/>
  <c r="D35" i="37"/>
  <c r="B36" i="37"/>
  <c r="B37" i="37"/>
  <c r="G37" i="37" s="1"/>
  <c r="C37" i="37"/>
  <c r="D37" i="37"/>
  <c r="B38" i="37"/>
  <c r="C38" i="37"/>
  <c r="H38" i="37" s="1"/>
  <c r="D38" i="37"/>
  <c r="B39" i="37"/>
  <c r="C39" i="37"/>
  <c r="D39" i="37"/>
  <c r="H39" i="37" s="1"/>
  <c r="B40" i="37"/>
  <c r="B41" i="37"/>
  <c r="B42" i="37"/>
  <c r="C42" i="37"/>
  <c r="H42" i="37" s="1"/>
  <c r="D42" i="37"/>
  <c r="B43" i="37"/>
  <c r="C43" i="37"/>
  <c r="D43" i="37"/>
  <c r="H43" i="37" s="1"/>
  <c r="B44" i="37"/>
  <c r="G44" i="37" s="1"/>
  <c r="C44" i="37"/>
  <c r="D44" i="37"/>
  <c r="B45" i="37"/>
  <c r="G45" i="37" s="1"/>
  <c r="C45" i="37"/>
  <c r="D45" i="37"/>
  <c r="B46" i="37"/>
  <c r="B47" i="37"/>
  <c r="B48" i="37"/>
  <c r="G48" i="37" s="1"/>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G56" i="37" s="1"/>
  <c r="C56" i="37"/>
  <c r="D56" i="37"/>
  <c r="B57" i="37"/>
  <c r="G57" i="37" s="1"/>
  <c r="C57" i="37"/>
  <c r="D57" i="37"/>
  <c r="B58" i="37"/>
  <c r="B59" i="37"/>
  <c r="G59" i="37" s="1"/>
  <c r="C59" i="37"/>
  <c r="D59" i="37"/>
  <c r="B60" i="37"/>
  <c r="G60" i="37" s="1"/>
  <c r="C60" i="37"/>
  <c r="D60" i="37"/>
  <c r="B61" i="37"/>
  <c r="B62" i="37"/>
  <c r="G62" i="37" s="1"/>
  <c r="C62" i="37"/>
  <c r="D62" i="37"/>
  <c r="B63" i="37"/>
  <c r="G63" i="37" s="1"/>
  <c r="C63" i="37"/>
  <c r="D63" i="37"/>
  <c r="B64" i="37"/>
  <c r="B65" i="37"/>
  <c r="C65" i="37"/>
  <c r="D65" i="37"/>
  <c r="B66" i="37"/>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G77" i="37" s="1"/>
  <c r="B78" i="37"/>
  <c r="C78" i="37"/>
  <c r="D78" i="37"/>
  <c r="G78" i="37" s="1"/>
  <c r="B79" i="37"/>
  <c r="C79" i="37"/>
  <c r="D79" i="37"/>
  <c r="G79" i="37" s="1"/>
  <c r="B80" i="37"/>
  <c r="C80" i="37"/>
  <c r="D80" i="37"/>
  <c r="G80" i="37" s="1"/>
  <c r="B81" i="37"/>
  <c r="C81" i="37"/>
  <c r="D81" i="37"/>
  <c r="G81" i="37" s="1"/>
  <c r="B82" i="37"/>
  <c r="C82" i="37"/>
  <c r="D82" i="37"/>
  <c r="G82" i="37" s="1"/>
  <c r="B83" i="37"/>
  <c r="C83" i="37"/>
  <c r="D83" i="37"/>
  <c r="G83" i="37" s="1"/>
  <c r="B84" i="37"/>
  <c r="B85" i="37"/>
  <c r="C85" i="37"/>
  <c r="D85" i="37"/>
  <c r="B86" i="37"/>
  <c r="C86" i="37"/>
  <c r="D86" i="37"/>
  <c r="B87" i="37"/>
  <c r="G87" i="37" s="1"/>
  <c r="C87" i="37"/>
  <c r="D87" i="37"/>
  <c r="B88" i="37"/>
  <c r="G88" i="37" s="1"/>
  <c r="C88" i="37"/>
  <c r="D88" i="37"/>
  <c r="B89" i="37"/>
  <c r="C89" i="37"/>
  <c r="D89" i="37"/>
  <c r="B90" i="37"/>
  <c r="C90" i="37"/>
  <c r="D90" i="37"/>
  <c r="B91" i="37"/>
  <c r="B92" i="37"/>
  <c r="C92" i="37"/>
  <c r="D92" i="37"/>
  <c r="G92" i="37" s="1"/>
  <c r="B93" i="37"/>
  <c r="C93" i="37"/>
  <c r="D93" i="37"/>
  <c r="G93" i="37" s="1"/>
  <c r="B94" i="37"/>
  <c r="C94" i="37"/>
  <c r="D94" i="37"/>
  <c r="G94" i="37" s="1"/>
  <c r="B95" i="37"/>
  <c r="C95" i="37"/>
  <c r="D95" i="37"/>
  <c r="G95" i="37" s="1"/>
  <c r="B96" i="37"/>
  <c r="C96" i="37"/>
  <c r="D96" i="37"/>
  <c r="G96" i="37" s="1"/>
  <c r="B97" i="37"/>
  <c r="C97" i="37"/>
  <c r="D97" i="37"/>
  <c r="G97" i="37" s="1"/>
  <c r="B98" i="37"/>
  <c r="C98" i="37"/>
  <c r="D98" i="37"/>
  <c r="G98" i="37" s="1"/>
  <c r="B99" i="37"/>
  <c r="B100" i="37"/>
  <c r="C100" i="37"/>
  <c r="D100" i="37"/>
  <c r="B101" i="37"/>
  <c r="C101" i="37"/>
  <c r="D101" i="37"/>
  <c r="B102" i="37"/>
  <c r="G102" i="37" s="1"/>
  <c r="C102" i="37"/>
  <c r="D102" i="37"/>
  <c r="B103" i="37"/>
  <c r="G103" i="37" s="1"/>
  <c r="C103" i="37"/>
  <c r="D103" i="37"/>
  <c r="B104" i="37"/>
  <c r="C104" i="37"/>
  <c r="D104" i="37"/>
  <c r="B105" i="37"/>
  <c r="C105" i="37"/>
  <c r="D105" i="37"/>
  <c r="B106" i="37"/>
  <c r="B107" i="37"/>
  <c r="B108" i="37"/>
  <c r="C108" i="37"/>
  <c r="D108" i="37"/>
  <c r="B109" i="37"/>
  <c r="C109" i="37"/>
  <c r="D109" i="37"/>
  <c r="B110" i="37"/>
  <c r="G110" i="37" s="1"/>
  <c r="C110" i="37"/>
  <c r="D110" i="37"/>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B118" i="37"/>
  <c r="G118" i="37" s="1"/>
  <c r="C118" i="37"/>
  <c r="D118" i="37"/>
  <c r="B119" i="37"/>
  <c r="G119" i="37" s="1"/>
  <c r="C119" i="37"/>
  <c r="D119" i="37"/>
  <c r="B120" i="37"/>
  <c r="B121" i="37"/>
  <c r="G121" i="37" s="1"/>
  <c r="C121" i="37"/>
  <c r="D121" i="37"/>
  <c r="B122" i="37"/>
  <c r="G122" i="37" s="1"/>
  <c r="C122" i="37"/>
  <c r="D122" i="37"/>
  <c r="B123" i="37"/>
  <c r="C123" i="37"/>
  <c r="D123" i="37"/>
  <c r="B124" i="37"/>
  <c r="B125" i="37"/>
  <c r="B126" i="37"/>
  <c r="C126" i="37"/>
  <c r="D126" i="37"/>
  <c r="B127" i="37"/>
  <c r="C127" i="37"/>
  <c r="D127" i="37"/>
  <c r="B128" i="37"/>
  <c r="B129" i="37"/>
  <c r="C129" i="37"/>
  <c r="D129" i="37"/>
  <c r="B130" i="37"/>
  <c r="G130" i="37" s="1"/>
  <c r="C130" i="37"/>
  <c r="D130" i="37"/>
  <c r="B131" i="37"/>
  <c r="B132" i="37"/>
  <c r="B133" i="37"/>
  <c r="C133" i="37"/>
  <c r="G133" i="37" s="1"/>
  <c r="D133" i="37"/>
  <c r="B134" i="37"/>
  <c r="C134" i="37"/>
  <c r="D134" i="37"/>
  <c r="G134" i="37" s="1"/>
  <c r="B135" i="37"/>
  <c r="C135" i="37"/>
  <c r="D135" i="37"/>
  <c r="G135" i="37"/>
  <c r="B136" i="37"/>
  <c r="C136" i="37"/>
  <c r="D136" i="37"/>
  <c r="G136" i="37"/>
  <c r="B137" i="37"/>
  <c r="B138" i="37"/>
  <c r="B139" i="37"/>
  <c r="G139" i="37" s="1"/>
  <c r="C139" i="37"/>
  <c r="D139" i="37"/>
  <c r="B140" i="37"/>
  <c r="C140" i="37"/>
  <c r="H140" i="37" s="1"/>
  <c r="D140" i="37"/>
  <c r="B141" i="37"/>
  <c r="G141" i="37" s="1"/>
  <c r="C141" i="37"/>
  <c r="D141" i="37"/>
  <c r="B142" i="37"/>
  <c r="G142" i="37" s="1"/>
  <c r="C142" i="37"/>
  <c r="D142" i="37"/>
  <c r="B143" i="37"/>
  <c r="G143" i="37" s="1"/>
  <c r="C143" i="37"/>
  <c r="D143" i="37"/>
  <c r="B144" i="37"/>
  <c r="C144" i="37"/>
  <c r="H144" i="37" s="1"/>
  <c r="D144" i="37"/>
  <c r="B145" i="37"/>
  <c r="G145" i="37" s="1"/>
  <c r="C145" i="37"/>
  <c r="D145" i="37"/>
  <c r="B146" i="37"/>
  <c r="G146" i="37" s="1"/>
  <c r="C146" i="37"/>
  <c r="D146" i="37"/>
  <c r="B147" i="37"/>
  <c r="G147" i="37" s="1"/>
  <c r="C147" i="37"/>
  <c r="D147" i="37"/>
  <c r="B148" i="37"/>
  <c r="C148" i="37"/>
  <c r="D148" i="37"/>
  <c r="B149" i="37"/>
  <c r="B150" i="37"/>
  <c r="B151" i="37"/>
  <c r="B152" i="37"/>
  <c r="C152" i="37"/>
  <c r="D152" i="37"/>
  <c r="B153" i="37"/>
  <c r="G153" i="37" s="1"/>
  <c r="C153" i="37"/>
  <c r="D153" i="37"/>
  <c r="B154" i="37"/>
  <c r="G154" i="37" s="1"/>
  <c r="C154" i="37"/>
  <c r="D154" i="37"/>
  <c r="B155" i="37"/>
  <c r="C155" i="37"/>
  <c r="D155" i="37"/>
  <c r="B156" i="37"/>
  <c r="C156" i="37"/>
  <c r="D156" i="37"/>
  <c r="B157" i="37"/>
  <c r="B158" i="37"/>
  <c r="C158" i="37"/>
  <c r="D158" i="37"/>
  <c r="G158" i="37" s="1"/>
  <c r="B159" i="37"/>
  <c r="C159" i="37"/>
  <c r="H159" i="37" s="1"/>
  <c r="D159" i="37"/>
  <c r="B160" i="37"/>
  <c r="C160" i="37"/>
  <c r="D160" i="37"/>
  <c r="G160" i="37" s="1"/>
  <c r="B161" i="37"/>
  <c r="B162" i="37"/>
  <c r="B163" i="37"/>
  <c r="C163" i="37"/>
  <c r="D163" i="37"/>
  <c r="B164" i="37"/>
  <c r="C164" i="37"/>
  <c r="D164" i="37"/>
  <c r="B165" i="37"/>
  <c r="C165" i="37"/>
  <c r="D165" i="37"/>
  <c r="B166" i="37"/>
  <c r="C166" i="37"/>
  <c r="D166" i="37"/>
  <c r="B167" i="37"/>
  <c r="B168" i="37"/>
  <c r="C168" i="37"/>
  <c r="D168" i="37"/>
  <c r="B169" i="37"/>
  <c r="C169" i="37"/>
  <c r="H169" i="37" s="1"/>
  <c r="D169" i="37"/>
  <c r="B170" i="37"/>
  <c r="C170" i="37"/>
  <c r="D170" i="37"/>
  <c r="B171" i="37"/>
  <c r="C171" i="37"/>
  <c r="D171" i="37"/>
  <c r="H171" i="37" s="1"/>
  <c r="B172" i="37"/>
  <c r="C172" i="37"/>
  <c r="D172" i="37"/>
  <c r="B173" i="37"/>
  <c r="G173" i="37" s="1"/>
  <c r="C173" i="37"/>
  <c r="D173" i="37"/>
  <c r="B174" i="37"/>
  <c r="C174" i="37"/>
  <c r="D174" i="37"/>
  <c r="B175" i="37"/>
  <c r="B176" i="37"/>
  <c r="C176" i="37"/>
  <c r="H176" i="37" s="1"/>
  <c r="D176" i="37"/>
  <c r="B177" i="37"/>
  <c r="C177" i="37"/>
  <c r="D177" i="37"/>
  <c r="B178" i="37"/>
  <c r="C178" i="37"/>
  <c r="D178" i="37"/>
  <c r="B179" i="37"/>
  <c r="C179" i="37"/>
  <c r="H179" i="37" s="1"/>
  <c r="D179" i="37"/>
  <c r="B180" i="37"/>
  <c r="C180" i="37"/>
  <c r="H180" i="37" s="1"/>
  <c r="D180" i="37"/>
  <c r="B181" i="37"/>
  <c r="C181" i="37"/>
  <c r="D181" i="37"/>
  <c r="B182" i="37"/>
  <c r="C182" i="37"/>
  <c r="D182" i="37"/>
  <c r="B183" i="37"/>
  <c r="C183" i="37"/>
  <c r="H183" i="37" s="1"/>
  <c r="D183" i="37"/>
  <c r="B184" i="37"/>
  <c r="C184" i="37"/>
  <c r="D184" i="37"/>
  <c r="B185" i="37"/>
  <c r="C185" i="37"/>
  <c r="D185" i="37"/>
  <c r="B186" i="37"/>
  <c r="B187" i="37"/>
  <c r="G187" i="37" s="1"/>
  <c r="C187" i="37"/>
  <c r="D187" i="37"/>
  <c r="B188" i="37"/>
  <c r="G188" i="37" s="1"/>
  <c r="C188" i="37"/>
  <c r="D188" i="37"/>
  <c r="B189" i="37"/>
  <c r="C189" i="37"/>
  <c r="H189" i="37" s="1"/>
  <c r="D189" i="37"/>
  <c r="B190" i="37"/>
  <c r="C190" i="37"/>
  <c r="D190" i="37"/>
  <c r="B191" i="37"/>
  <c r="C191" i="37"/>
  <c r="D191" i="37"/>
  <c r="B192" i="37"/>
  <c r="C192" i="37"/>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D209" i="37"/>
  <c r="B210" i="37"/>
  <c r="C210" i="37"/>
  <c r="D210" i="37"/>
  <c r="B211" i="37"/>
  <c r="G211" i="37" s="1"/>
  <c r="C211" i="37"/>
  <c r="D211" i="37"/>
  <c r="B212" i="37"/>
  <c r="C212" i="37"/>
  <c r="D212" i="37"/>
  <c r="B213" i="37"/>
  <c r="B214" i="37"/>
  <c r="B215" i="37"/>
  <c r="C215" i="37"/>
  <c r="D215" i="37"/>
  <c r="G215" i="37"/>
  <c r="B216" i="37"/>
  <c r="C216" i="37"/>
  <c r="D216" i="37"/>
  <c r="G216" i="37"/>
  <c r="B217" i="37"/>
  <c r="B218" i="37"/>
  <c r="C218" i="37"/>
  <c r="D218" i="37"/>
  <c r="G218" i="37" s="1"/>
  <c r="B219" i="37"/>
  <c r="C219" i="37"/>
  <c r="D219" i="37"/>
  <c r="G219" i="37" s="1"/>
  <c r="B220" i="37"/>
  <c r="C220" i="37"/>
  <c r="D220" i="37"/>
  <c r="G220" i="37" s="1"/>
  <c r="B221" i="37"/>
  <c r="C221" i="37"/>
  <c r="D221" i="37"/>
  <c r="G221" i="37" s="1"/>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G230" i="37" s="1"/>
  <c r="B231" i="37"/>
  <c r="C231" i="37"/>
  <c r="D231" i="37"/>
  <c r="G231" i="37" s="1"/>
  <c r="B232" i="37"/>
  <c r="B233" i="37"/>
  <c r="G233" i="37" s="1"/>
  <c r="C233" i="37"/>
  <c r="D233" i="37"/>
  <c r="B234" i="37"/>
  <c r="C234" i="37"/>
  <c r="D234" i="37"/>
  <c r="B235" i="37"/>
  <c r="B236" i="37"/>
  <c r="G236" i="37" s="1"/>
  <c r="C236" i="37"/>
  <c r="D236" i="37"/>
  <c r="B237" i="37"/>
  <c r="G237" i="37" s="1"/>
  <c r="C237" i="37"/>
  <c r="D237" i="37"/>
  <c r="B238" i="37"/>
  <c r="G238" i="37" s="1"/>
  <c r="C238" i="37"/>
  <c r="D238" i="37"/>
  <c r="B239" i="37"/>
  <c r="B240" i="37"/>
  <c r="C240" i="37"/>
  <c r="D240" i="37"/>
  <c r="G240" i="37" s="1"/>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G250" i="37" s="1"/>
  <c r="C250" i="37"/>
  <c r="D250" i="37"/>
  <c r="B251" i="37"/>
  <c r="C251" i="37"/>
  <c r="D251" i="37"/>
  <c r="B252" i="37"/>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B261" i="37"/>
  <c r="C261" i="37"/>
  <c r="D261" i="37"/>
  <c r="B262" i="37"/>
  <c r="C262" i="37"/>
  <c r="D262" i="37"/>
  <c r="B263" i="37"/>
  <c r="B264" i="37"/>
  <c r="G264" i="37" s="1"/>
  <c r="C264" i="37"/>
  <c r="D264" i="37"/>
  <c r="B265" i="37"/>
  <c r="G265" i="37" s="1"/>
  <c r="C265" i="37"/>
  <c r="D265" i="37"/>
  <c r="B266" i="37"/>
  <c r="C266" i="37"/>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H285" i="37" s="1"/>
  <c r="D285" i="37"/>
  <c r="B286" i="37"/>
  <c r="G286" i="37" s="1"/>
  <c r="C286" i="37"/>
  <c r="D286" i="37"/>
  <c r="B287" i="37"/>
  <c r="C287" i="37"/>
  <c r="D287" i="37"/>
  <c r="B288" i="37"/>
  <c r="C288" i="37"/>
  <c r="D288" i="37"/>
  <c r="B289" i="37"/>
  <c r="C289" i="37"/>
  <c r="D289" i="37"/>
  <c r="B290" i="37"/>
  <c r="B291" i="37"/>
  <c r="B292" i="37"/>
  <c r="B293" i="37"/>
  <c r="C293" i="37"/>
  <c r="D293" i="37"/>
  <c r="G293" i="37" s="1"/>
  <c r="B294" i="37"/>
  <c r="C294" i="37"/>
  <c r="D294" i="37"/>
  <c r="G294" i="37" s="1"/>
  <c r="B295" i="37"/>
  <c r="C295" i="37"/>
  <c r="D295" i="37"/>
  <c r="G295" i="37" s="1"/>
  <c r="B296" i="37"/>
  <c r="B297" i="37"/>
  <c r="G297" i="37" s="1"/>
  <c r="C297" i="37"/>
  <c r="D297" i="37"/>
  <c r="B298" i="37"/>
  <c r="C298" i="37"/>
  <c r="D298" i="37"/>
  <c r="B299" i="37"/>
  <c r="C299" i="37"/>
  <c r="D299" i="37"/>
  <c r="B300" i="37"/>
  <c r="C300" i="37"/>
  <c r="D300" i="37"/>
  <c r="B301" i="37"/>
  <c r="G301" i="37" s="1"/>
  <c r="C301" i="37"/>
  <c r="D301" i="37"/>
  <c r="B302" i="37"/>
  <c r="C302" i="37"/>
  <c r="D302" i="37"/>
  <c r="B303" i="37"/>
  <c r="B304" i="37"/>
  <c r="B305" i="37"/>
  <c r="C305" i="37"/>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C320" i="37"/>
  <c r="D320" i="37"/>
  <c r="B321" i="37"/>
  <c r="G321" i="37" s="1"/>
  <c r="C321" i="37"/>
  <c r="D321" i="37"/>
  <c r="B322" i="37"/>
  <c r="C322" i="37"/>
  <c r="D322" i="37"/>
  <c r="B323" i="37"/>
  <c r="B324" i="37"/>
  <c r="C324" i="37"/>
  <c r="D324" i="37"/>
  <c r="B325" i="37"/>
  <c r="C325" i="37"/>
  <c r="D325" i="37"/>
  <c r="B326" i="37"/>
  <c r="C326" i="37"/>
  <c r="D326" i="37"/>
  <c r="B327" i="37"/>
  <c r="G327" i="37" s="1"/>
  <c r="C327" i="37"/>
  <c r="D327" i="37"/>
  <c r="B328" i="37"/>
  <c r="B329" i="37"/>
  <c r="G329" i="37" s="1"/>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G350" i="37" s="1"/>
  <c r="B351" i="37"/>
  <c r="C351" i="37"/>
  <c r="D351" i="37"/>
  <c r="B352" i="37"/>
  <c r="C352" i="37"/>
  <c r="D352" i="37"/>
  <c r="B353" i="37"/>
  <c r="C353" i="37"/>
  <c r="D353" i="37"/>
  <c r="G353" i="37" s="1"/>
  <c r="B354" i="37"/>
  <c r="C354" i="37"/>
  <c r="D354" i="37"/>
  <c r="G354" i="37" s="1"/>
  <c r="B355" i="37"/>
  <c r="B356" i="37"/>
  <c r="B357" i="37"/>
  <c r="C357" i="37"/>
  <c r="D357" i="37"/>
  <c r="G357" i="37" s="1"/>
  <c r="B358" i="37"/>
  <c r="C358" i="37"/>
  <c r="D358" i="37"/>
  <c r="G358" i="37" s="1"/>
  <c r="B359" i="37"/>
  <c r="C359" i="37"/>
  <c r="D359" i="37"/>
  <c r="B360" i="37"/>
  <c r="C360" i="37"/>
  <c r="D360" i="37"/>
  <c r="B361" i="37"/>
  <c r="B362" i="37"/>
  <c r="C362" i="37"/>
  <c r="D362" i="37"/>
  <c r="B363" i="37"/>
  <c r="C363" i="37"/>
  <c r="D363" i="37"/>
  <c r="G363" i="37" s="1"/>
  <c r="B364" i="37"/>
  <c r="C364" i="37"/>
  <c r="D364" i="37"/>
  <c r="G364" i="37" s="1"/>
  <c r="B365" i="37"/>
  <c r="C365" i="37"/>
  <c r="D365" i="37"/>
  <c r="B366" i="37"/>
  <c r="C366" i="37"/>
  <c r="D366" i="37"/>
  <c r="B367" i="37"/>
  <c r="C367" i="37"/>
  <c r="H367" i="37" s="1"/>
  <c r="D367" i="37"/>
  <c r="G367" i="37" s="1"/>
  <c r="B368" i="37"/>
  <c r="C368" i="37"/>
  <c r="D368" i="37"/>
  <c r="G368" i="37" s="1"/>
  <c r="B369" i="37"/>
  <c r="C369" i="37"/>
  <c r="D369" i="37"/>
  <c r="B370" i="37"/>
  <c r="B371" i="37"/>
  <c r="C371" i="37"/>
  <c r="D371" i="37"/>
  <c r="B372" i="37"/>
  <c r="C372" i="37"/>
  <c r="D372" i="37"/>
  <c r="B373" i="37"/>
  <c r="C373" i="37"/>
  <c r="D373" i="37"/>
  <c r="G373" i="37" s="1"/>
  <c r="B374" i="37"/>
  <c r="C374" i="37"/>
  <c r="D374" i="37"/>
  <c r="G374" i="37" s="1"/>
  <c r="B375" i="37"/>
  <c r="B376" i="37"/>
  <c r="C376" i="37"/>
  <c r="D376" i="37"/>
  <c r="G376" i="37" s="1"/>
  <c r="B377" i="37"/>
  <c r="C377" i="37"/>
  <c r="D377" i="37"/>
  <c r="B378" i="37"/>
  <c r="C378" i="37"/>
  <c r="D378" i="37"/>
  <c r="B379" i="37"/>
  <c r="C379" i="37"/>
  <c r="D379" i="37"/>
  <c r="G379" i="37" s="1"/>
  <c r="B380" i="37"/>
  <c r="B381" i="37"/>
  <c r="C381" i="37"/>
  <c r="D381" i="37"/>
  <c r="G381" i="37" s="1"/>
  <c r="B382" i="37"/>
  <c r="C382" i="37"/>
  <c r="D382" i="37"/>
  <c r="G382" i="37" s="1"/>
  <c r="B383" i="37"/>
  <c r="B384" i="37"/>
  <c r="C384" i="37"/>
  <c r="D384" i="37"/>
  <c r="G384" i="37" s="1"/>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G396" i="37" s="1"/>
  <c r="D396" i="37"/>
  <c r="B397" i="37"/>
  <c r="C397" i="37"/>
  <c r="G397" i="37" s="1"/>
  <c r="D397" i="37"/>
  <c r="B398" i="37"/>
  <c r="C398" i="37"/>
  <c r="G398" i="37" s="1"/>
  <c r="D398" i="37"/>
  <c r="B399" i="37"/>
  <c r="B400" i="37"/>
  <c r="B401" i="37"/>
  <c r="G401" i="37" s="1"/>
  <c r="C401" i="37"/>
  <c r="D401" i="37"/>
  <c r="B402" i="37"/>
  <c r="C402" i="37"/>
  <c r="D402" i="37"/>
  <c r="B403" i="37"/>
  <c r="G403" i="37" s="1"/>
  <c r="C403" i="37"/>
  <c r="D403" i="37"/>
  <c r="B404" i="37"/>
  <c r="B405" i="37"/>
  <c r="B406" i="37"/>
  <c r="B407" i="37"/>
  <c r="B408" i="37"/>
  <c r="B409" i="37"/>
  <c r="B410" i="37"/>
  <c r="B411" i="37"/>
  <c r="B412" i="37"/>
  <c r="B413" i="37"/>
  <c r="B414" i="37"/>
  <c r="C414" i="37"/>
  <c r="D414" i="37"/>
  <c r="B415" i="37"/>
  <c r="C415" i="37"/>
  <c r="G415" i="37" s="1"/>
  <c r="D415" i="37"/>
  <c r="B416" i="37"/>
  <c r="C416" i="37"/>
  <c r="G416" i="37" s="1"/>
  <c r="D416" i="37"/>
  <c r="B417" i="37"/>
  <c r="C417" i="37"/>
  <c r="D417" i="37"/>
  <c r="B418" i="37"/>
  <c r="B419" i="37"/>
  <c r="C419" i="37"/>
  <c r="D419" i="37"/>
  <c r="B420" i="37"/>
  <c r="C420" i="37"/>
  <c r="D420" i="37"/>
  <c r="G420" i="37" s="1"/>
  <c r="B421" i="37"/>
  <c r="B422" i="37"/>
  <c r="C422" i="37"/>
  <c r="D422" i="37"/>
  <c r="B423" i="37"/>
  <c r="C423" i="37"/>
  <c r="G423" i="37" s="1"/>
  <c r="D423" i="37"/>
  <c r="B424" i="37"/>
  <c r="C424" i="37"/>
  <c r="G424" i="37" s="1"/>
  <c r="D424" i="37"/>
  <c r="B425" i="37"/>
  <c r="C425" i="37"/>
  <c r="D425" i="37"/>
  <c r="B426" i="37"/>
  <c r="B427" i="37"/>
  <c r="C427" i="37"/>
  <c r="D427" i="37"/>
  <c r="B428" i="37"/>
  <c r="G428" i="37" s="1"/>
  <c r="C428" i="37"/>
  <c r="D428" i="37"/>
  <c r="B429" i="37"/>
  <c r="G429" i="37" s="1"/>
  <c r="C429" i="37"/>
  <c r="D429" i="37"/>
  <c r="B430" i="37"/>
  <c r="C430" i="37"/>
  <c r="D430" i="37"/>
  <c r="B431" i="37"/>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C448" i="37"/>
  <c r="D448" i="37"/>
  <c r="B449" i="37"/>
  <c r="C449" i="37"/>
  <c r="D449" i="37"/>
  <c r="B450" i="37"/>
  <c r="B451" i="37"/>
  <c r="B452" i="37"/>
  <c r="C452" i="37"/>
  <c r="D452" i="37"/>
  <c r="G452" i="37" s="1"/>
  <c r="B453" i="37"/>
  <c r="C453" i="37"/>
  <c r="D453" i="37"/>
  <c r="G453" i="37" s="1"/>
  <c r="B454" i="37"/>
  <c r="B455" i="37"/>
  <c r="C455" i="37"/>
  <c r="D455" i="37"/>
  <c r="B456" i="37"/>
  <c r="C456" i="37"/>
  <c r="D456" i="37"/>
  <c r="G456" i="37" s="1"/>
  <c r="B457" i="37"/>
  <c r="B458" i="37"/>
  <c r="C458" i="37"/>
  <c r="D458" i="37"/>
  <c r="G458" i="37" s="1"/>
  <c r="B459" i="37"/>
  <c r="C459" i="37"/>
  <c r="D459" i="37"/>
  <c r="G459" i="37" s="1"/>
  <c r="B460" i="37"/>
  <c r="B461" i="37"/>
  <c r="C461" i="37"/>
  <c r="G461" i="37" s="1"/>
  <c r="D461" i="37"/>
  <c r="B462" i="37"/>
  <c r="C462" i="37"/>
  <c r="G462" i="37" s="1"/>
  <c r="D462" i="37"/>
  <c r="B463" i="37"/>
  <c r="B464" i="37"/>
  <c r="B465" i="37"/>
  <c r="C465" i="37"/>
  <c r="D465" i="37"/>
  <c r="B466" i="37"/>
  <c r="C466" i="37"/>
  <c r="D466" i="37"/>
  <c r="B467" i="37"/>
  <c r="C467" i="37"/>
  <c r="D467" i="37"/>
  <c r="G467" i="37" s="1"/>
  <c r="B468" i="37"/>
  <c r="C468" i="37"/>
  <c r="D468" i="37"/>
  <c r="G468" i="37" s="1"/>
  <c r="B469" i="37"/>
  <c r="B470" i="37"/>
  <c r="C470" i="37"/>
  <c r="D470" i="37"/>
  <c r="G470" i="37"/>
  <c r="B471" i="37"/>
  <c r="C471" i="37"/>
  <c r="D471" i="37"/>
  <c r="G471" i="37"/>
  <c r="B472" i="37"/>
  <c r="B473" i="37"/>
  <c r="C473" i="37"/>
  <c r="D473" i="37"/>
  <c r="B474" i="37"/>
  <c r="C474" i="37"/>
  <c r="D474" i="37"/>
  <c r="B475" i="37"/>
  <c r="B476" i="37"/>
  <c r="B477" i="37"/>
  <c r="C477" i="37"/>
  <c r="D477" i="37"/>
  <c r="B478" i="37"/>
  <c r="C478" i="37"/>
  <c r="D478" i="37"/>
  <c r="B479" i="37"/>
  <c r="C479" i="37"/>
  <c r="D479" i="37"/>
  <c r="B480" i="37"/>
  <c r="C480" i="37"/>
  <c r="D480" i="37"/>
  <c r="G480" i="37" s="1"/>
  <c r="B481" i="37"/>
  <c r="B482" i="37"/>
  <c r="C482" i="37"/>
  <c r="D482" i="37"/>
  <c r="G482" i="37" s="1"/>
  <c r="B483" i="37"/>
  <c r="C483" i="37"/>
  <c r="D483" i="37"/>
  <c r="G483" i="37" s="1"/>
  <c r="B484" i="37"/>
  <c r="C484" i="37"/>
  <c r="D484" i="37"/>
  <c r="G484" i="37" s="1"/>
  <c r="B485" i="37"/>
  <c r="C485" i="37"/>
  <c r="D485" i="37"/>
  <c r="G485" i="37" s="1"/>
  <c r="B486" i="37"/>
  <c r="B487" i="37"/>
  <c r="C487" i="37"/>
  <c r="G487" i="37" s="1"/>
  <c r="D487" i="37"/>
  <c r="B488" i="37"/>
  <c r="C488" i="37"/>
  <c r="G488" i="37" s="1"/>
  <c r="D488" i="37"/>
  <c r="B489" i="37"/>
  <c r="C489" i="37"/>
  <c r="D489" i="37"/>
  <c r="B490" i="37"/>
  <c r="C490" i="37"/>
  <c r="D490" i="37"/>
  <c r="B491" i="37"/>
  <c r="C491" i="37"/>
  <c r="G491" i="37" s="1"/>
  <c r="D491" i="37"/>
  <c r="B492" i="37"/>
  <c r="C492" i="37"/>
  <c r="G492" i="37" s="1"/>
  <c r="D492" i="37"/>
  <c r="B493" i="37"/>
  <c r="B494" i="37"/>
  <c r="C494" i="37"/>
  <c r="D494" i="37"/>
  <c r="B495" i="37"/>
  <c r="C495" i="37"/>
  <c r="D495" i="37"/>
  <c r="B496" i="37"/>
  <c r="G496" i="37" s="1"/>
  <c r="C496" i="37"/>
  <c r="D496" i="37"/>
  <c r="B497" i="37"/>
  <c r="G497" i="37" s="1"/>
  <c r="C497" i="37"/>
  <c r="D497" i="37"/>
  <c r="B498" i="37"/>
  <c r="B499" i="37"/>
  <c r="C499" i="37"/>
  <c r="D499" i="37"/>
  <c r="B500" i="37"/>
  <c r="C500" i="37"/>
  <c r="D500" i="37"/>
  <c r="B501" i="37"/>
  <c r="C501" i="37"/>
  <c r="D501" i="37"/>
  <c r="G501" i="37" s="1"/>
  <c r="B502" i="37"/>
  <c r="C502" i="37"/>
  <c r="D502" i="37"/>
  <c r="G502" i="37" s="1"/>
  <c r="B503" i="37"/>
  <c r="C503" i="37"/>
  <c r="D503" i="37"/>
  <c r="B504" i="37"/>
  <c r="C504" i="37"/>
  <c r="D504" i="37"/>
  <c r="B505" i="37"/>
  <c r="C505" i="37"/>
  <c r="D505" i="37"/>
  <c r="G505" i="37" s="1"/>
  <c r="B506" i="37"/>
  <c r="B507" i="37"/>
  <c r="B508" i="37"/>
  <c r="C508" i="37"/>
  <c r="D508" i="37"/>
  <c r="B509" i="37"/>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B526" i="37"/>
  <c r="B527" i="37"/>
  <c r="C527" i="37"/>
  <c r="D527" i="37"/>
  <c r="G527" i="37"/>
  <c r="B528" i="37"/>
  <c r="C528" i="37"/>
  <c r="D528" i="37"/>
  <c r="G528" i="37"/>
  <c r="B529" i="37"/>
  <c r="B530" i="37"/>
  <c r="C530" i="37"/>
  <c r="D530" i="37"/>
  <c r="G530" i="37" s="1"/>
  <c r="B531" i="37"/>
  <c r="C531" i="37"/>
  <c r="D531" i="37"/>
  <c r="G531" i="37" s="1"/>
  <c r="B532" i="37"/>
  <c r="C532" i="37"/>
  <c r="D532" i="37"/>
  <c r="G532" i="37" s="1"/>
  <c r="B533" i="37"/>
  <c r="C533" i="37"/>
  <c r="D533" i="37"/>
  <c r="G533" i="37" s="1"/>
  <c r="B534" i="37"/>
  <c r="B535" i="37"/>
  <c r="C535" i="37"/>
  <c r="G535" i="37" s="1"/>
  <c r="D535" i="37"/>
  <c r="B536" i="37"/>
  <c r="C536" i="37"/>
  <c r="G536" i="37" s="1"/>
  <c r="D536" i="37"/>
  <c r="B537" i="37"/>
  <c r="C537" i="37"/>
  <c r="D537" i="37"/>
  <c r="B538" i="37"/>
  <c r="C538" i="37"/>
  <c r="D538" i="37"/>
  <c r="B539" i="37"/>
  <c r="C539" i="37"/>
  <c r="G539" i="37" s="1"/>
  <c r="D539" i="37"/>
  <c r="B540" i="37"/>
  <c r="C540" i="37"/>
  <c r="G540" i="37" s="1"/>
  <c r="D540" i="37"/>
  <c r="B541" i="37"/>
  <c r="B542" i="37"/>
  <c r="C542" i="37"/>
  <c r="D542" i="37"/>
  <c r="B543" i="37"/>
  <c r="C543" i="37"/>
  <c r="D543" i="37"/>
  <c r="G543" i="37" s="1"/>
  <c r="B544" i="37"/>
  <c r="C544" i="37"/>
  <c r="D544" i="37"/>
  <c r="G544" i="37" s="1"/>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G566" i="37" s="1"/>
  <c r="C566" i="37"/>
  <c r="D566" i="37"/>
  <c r="B567" i="37"/>
  <c r="G567" i="37" s="1"/>
  <c r="C567" i="37"/>
  <c r="D567" i="37"/>
  <c r="B568" i="37"/>
  <c r="B569" i="37"/>
  <c r="G569" i="37" s="1"/>
  <c r="C569" i="37"/>
  <c r="D569" i="37"/>
  <c r="B570" i="37"/>
  <c r="G570" i="37" s="1"/>
  <c r="C570" i="37"/>
  <c r="D570" i="37"/>
  <c r="B571" i="37"/>
  <c r="B572" i="37"/>
  <c r="B573" i="37"/>
  <c r="C573" i="37"/>
  <c r="D573" i="37"/>
  <c r="B574" i="37"/>
  <c r="C574" i="37"/>
  <c r="D574" i="37"/>
  <c r="B575" i="37"/>
  <c r="C575" i="37"/>
  <c r="G575" i="37" s="1"/>
  <c r="D575" i="37"/>
  <c r="B576" i="37"/>
  <c r="B577" i="37"/>
  <c r="G577" i="37" s="1"/>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G593" i="37" s="1"/>
  <c r="D593" i="37"/>
  <c r="B594" i="37"/>
  <c r="B595" i="37"/>
  <c r="C595" i="37"/>
  <c r="D595" i="37"/>
  <c r="B596" i="37"/>
  <c r="B597" i="37"/>
  <c r="G597" i="37" s="1"/>
  <c r="C597" i="37"/>
  <c r="D597" i="37"/>
  <c r="B598" i="37"/>
  <c r="C598" i="37"/>
  <c r="D598" i="37"/>
  <c r="B599" i="37"/>
  <c r="C599" i="37"/>
  <c r="D599" i="37"/>
  <c r="B600" i="37"/>
  <c r="G600" i="37" s="1"/>
  <c r="C600" i="37"/>
  <c r="D600" i="37"/>
  <c r="B601" i="37"/>
  <c r="G601" i="37" s="1"/>
  <c r="C601" i="37"/>
  <c r="D601" i="37"/>
  <c r="B602" i="37"/>
  <c r="C602" i="37"/>
  <c r="D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B619" i="37"/>
  <c r="G619" i="37" s="1"/>
  <c r="C619" i="37"/>
  <c r="D619" i="37"/>
  <c r="B620" i="37"/>
  <c r="B621" i="37"/>
  <c r="C621" i="37"/>
  <c r="D621" i="37"/>
  <c r="G621" i="37"/>
  <c r="B622" i="37"/>
  <c r="C622" i="37"/>
  <c r="D622" i="37"/>
  <c r="G622" i="37"/>
  <c r="B623" i="37"/>
  <c r="B624" i="37"/>
  <c r="C624" i="37"/>
  <c r="D624" i="37"/>
  <c r="G624" i="37" s="1"/>
  <c r="B625" i="37"/>
  <c r="C625" i="37"/>
  <c r="D625" i="37"/>
  <c r="G625" i="37" s="1"/>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G643" i="37" s="1"/>
  <c r="C643" i="37"/>
  <c r="D643" i="37"/>
  <c r="B644" i="37"/>
  <c r="C644" i="37"/>
  <c r="D644" i="37"/>
  <c r="B645" i="37"/>
  <c r="G645" i="37" s="1"/>
  <c r="C645" i="37"/>
  <c r="D645" i="37"/>
  <c r="B646" i="37"/>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B666" i="37"/>
  <c r="C666" i="37"/>
  <c r="D666" i="37"/>
  <c r="B667" i="37"/>
  <c r="C667" i="37"/>
  <c r="D667" i="37"/>
  <c r="B668" i="37"/>
  <c r="C668" i="37"/>
  <c r="D668" i="37"/>
  <c r="B669" i="37"/>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D685" i="37"/>
  <c r="B686" i="37"/>
  <c r="G686" i="37" s="1"/>
  <c r="C686" i="37"/>
  <c r="D686" i="37"/>
  <c r="B687" i="37"/>
  <c r="G687" i="37" s="1"/>
  <c r="C687" i="37"/>
  <c r="D687" i="37"/>
  <c r="B688" i="37"/>
  <c r="C688" i="37"/>
  <c r="D688" i="37"/>
  <c r="B689" i="37"/>
  <c r="G689" i="37" s="1"/>
  <c r="C689" i="37"/>
  <c r="D689" i="37"/>
  <c r="B690" i="37"/>
  <c r="C690" i="37"/>
  <c r="D690" i="37"/>
  <c r="B691" i="37"/>
  <c r="G691" i="37" s="1"/>
  <c r="C691" i="37"/>
  <c r="D691" i="37"/>
  <c r="B692" i="37"/>
  <c r="C692" i="37"/>
  <c r="D692" i="37"/>
  <c r="B693" i="37"/>
  <c r="G693" i="37" s="1"/>
  <c r="C693" i="37"/>
  <c r="D693" i="37"/>
  <c r="B694" i="37"/>
  <c r="G694" i="37" s="1"/>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D981" i="37"/>
  <c r="B982" i="37"/>
  <c r="C982" i="37"/>
  <c r="D982" i="37"/>
  <c r="B983" i="37"/>
  <c r="B984" i="37"/>
  <c r="B985" i="37"/>
  <c r="C985" i="37"/>
  <c r="D985" i="37"/>
  <c r="B986" i="37"/>
  <c r="C986" i="37"/>
  <c r="D986" i="37"/>
  <c r="B987" i="37"/>
  <c r="C987" i="37"/>
  <c r="D987" i="37"/>
  <c r="G987" i="37" s="1"/>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G1008" i="37" s="1"/>
  <c r="C1008" i="37"/>
  <c r="D1008" i="37"/>
  <c r="B1009" i="37"/>
  <c r="C1009" i="37"/>
  <c r="H1009" i="37" s="1"/>
  <c r="D1009" i="37"/>
  <c r="B1010" i="37"/>
  <c r="C1010" i="37"/>
  <c r="D1010" i="37"/>
  <c r="H1010" i="37" s="1"/>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H1020" i="37" s="1"/>
  <c r="D1020" i="37"/>
  <c r="B1021" i="37"/>
  <c r="C1021" i="37"/>
  <c r="D1021" i="37"/>
  <c r="G1021" i="37" s="1"/>
  <c r="B1022" i="37"/>
  <c r="C1022" i="37"/>
  <c r="D1022" i="37"/>
  <c r="G1022" i="37" s="1"/>
  <c r="B1023" i="37"/>
  <c r="B1024" i="37"/>
  <c r="C1024" i="37"/>
  <c r="D1024" i="37"/>
  <c r="G1024" i="37"/>
  <c r="B1025" i="37"/>
  <c r="C1025" i="37"/>
  <c r="D1025" i="37"/>
  <c r="G1025" i="37" s="1"/>
  <c r="B1026" i="37"/>
  <c r="C1026" i="37"/>
  <c r="D1026" i="37"/>
  <c r="G1026" i="37" s="1"/>
  <c r="B1027" i="37"/>
  <c r="B1028" i="37"/>
  <c r="C1028" i="37"/>
  <c r="D1028" i="37"/>
  <c r="B1029" i="37"/>
  <c r="C1029" i="37"/>
  <c r="G1029" i="37" s="1"/>
  <c r="D1029" i="37"/>
  <c r="B1030" i="37"/>
  <c r="C1030" i="37"/>
  <c r="G1030" i="37" s="1"/>
  <c r="D1030" i="37"/>
  <c r="B1031" i="37"/>
  <c r="C1031" i="37"/>
  <c r="G1031" i="37" s="1"/>
  <c r="D1031" i="37"/>
  <c r="B1032" i="37"/>
  <c r="C1032" i="37"/>
  <c r="D1032" i="37"/>
  <c r="B1033" i="37"/>
  <c r="C1033" i="37"/>
  <c r="G1033" i="37" s="1"/>
  <c r="D1033" i="37"/>
  <c r="B1034" i="37"/>
  <c r="B1035" i="37"/>
  <c r="G1035" i="37" s="1"/>
  <c r="C1035" i="37"/>
  <c r="D1035" i="37"/>
  <c r="B1036" i="37"/>
  <c r="G1036" i="37" s="1"/>
  <c r="C1036" i="37"/>
  <c r="D1036" i="37"/>
  <c r="B1037" i="37"/>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G1051" i="37" s="1"/>
  <c r="B1052" i="37"/>
  <c r="C1052" i="37"/>
  <c r="D1052" i="37"/>
  <c r="B1053" i="37"/>
  <c r="C1053" i="37"/>
  <c r="D1053" i="37"/>
  <c r="B1054" i="37"/>
  <c r="C1054" i="37"/>
  <c r="D1054" i="37"/>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G1077" i="37" s="1"/>
  <c r="D1077" i="37"/>
  <c r="B1078" i="37"/>
  <c r="C1078" i="37"/>
  <c r="D1078" i="37"/>
  <c r="B1079" i="37"/>
  <c r="C1079" i="37"/>
  <c r="G1079" i="37" s="1"/>
  <c r="D1079" i="37"/>
  <c r="B1080" i="37"/>
  <c r="C1080" i="37"/>
  <c r="G1080" i="37" s="1"/>
  <c r="D1080" i="37"/>
  <c r="B1081" i="37"/>
  <c r="C1081" i="37"/>
  <c r="G1081" i="37" s="1"/>
  <c r="D1081" i="37"/>
  <c r="B1082" i="37"/>
  <c r="C1082" i="37"/>
  <c r="D1082" i="37"/>
  <c r="B1083" i="37"/>
  <c r="C1083" i="37"/>
  <c r="G1083" i="37" s="1"/>
  <c r="D1083" i="37"/>
  <c r="B1084" i="37"/>
  <c r="C1084" i="37"/>
  <c r="G1084" i="37" s="1"/>
  <c r="D1084" i="37"/>
  <c r="B1085" i="37"/>
  <c r="C1085" i="37"/>
  <c r="G1085" i="37" s="1"/>
  <c r="D1085" i="37"/>
  <c r="B1086" i="37"/>
  <c r="C1086" i="37"/>
  <c r="D1086" i="37"/>
  <c r="B1087" i="37"/>
  <c r="C1087" i="37"/>
  <c r="G1087" i="37" s="1"/>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H1106" i="37" s="1"/>
  <c r="D1106" i="37"/>
  <c r="B1107" i="37"/>
  <c r="C1107" i="37"/>
  <c r="D1107" i="37"/>
  <c r="G1107" i="37" s="1"/>
  <c r="B1108" i="37"/>
  <c r="C1108" i="37"/>
  <c r="D1108" i="37"/>
  <c r="G1108" i="37" s="1"/>
  <c r="B1109" i="37"/>
  <c r="C1109" i="37"/>
  <c r="D1109" i="37"/>
  <c r="B1110" i="37"/>
  <c r="C1110" i="37"/>
  <c r="H1110" i="37" s="1"/>
  <c r="D1110" i="37"/>
  <c r="B1111" i="37"/>
  <c r="C1111" i="37"/>
  <c r="D1111" i="37"/>
  <c r="G1111" i="37" s="1"/>
  <c r="B1112" i="37"/>
  <c r="B1113" i="37"/>
  <c r="C1113" i="37"/>
  <c r="D1113" i="37"/>
  <c r="H1113" i="37" s="1"/>
  <c r="B1114" i="37"/>
  <c r="C1114" i="37"/>
  <c r="G1114" i="37" s="1"/>
  <c r="D1114" i="37"/>
  <c r="B1115" i="37"/>
  <c r="C1115" i="37"/>
  <c r="G1115" i="37" s="1"/>
  <c r="D1115" i="37"/>
  <c r="B1116" i="37"/>
  <c r="B1117" i="37"/>
  <c r="G1117" i="37" s="1"/>
  <c r="C1117" i="37"/>
  <c r="D1117" i="37"/>
  <c r="B1118" i="37"/>
  <c r="C1118" i="37"/>
  <c r="H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D1131" i="37"/>
  <c r="B1132" i="37"/>
  <c r="C1132" i="37"/>
  <c r="D1132" i="37"/>
  <c r="B1133" i="37"/>
  <c r="C1133" i="37"/>
  <c r="G1133" i="37" s="1"/>
  <c r="D1133" i="37"/>
  <c r="B1134" i="37"/>
  <c r="B1135" i="37"/>
  <c r="C1135" i="37"/>
  <c r="D1135" i="37"/>
  <c r="B1136" i="37"/>
  <c r="G1136" i="37" s="1"/>
  <c r="C1136" i="37"/>
  <c r="D1136" i="37"/>
  <c r="B1137" i="37"/>
  <c r="G1137" i="37" s="1"/>
  <c r="C1137" i="37"/>
  <c r="H1137" i="37" s="1"/>
  <c r="D1137" i="37"/>
  <c r="B1138" i="37"/>
  <c r="B1139" i="37"/>
  <c r="B1140" i="37"/>
  <c r="B1141" i="37"/>
  <c r="C1141" i="37"/>
  <c r="D1141" i="37"/>
  <c r="H1141" i="37" s="1"/>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s="1"/>
  <c r="B1152" i="37"/>
  <c r="B1153" i="37"/>
  <c r="B1154" i="37"/>
  <c r="C1154" i="37"/>
  <c r="D1154" i="37"/>
  <c r="B1155" i="37"/>
  <c r="C1155" i="37"/>
  <c r="D1155" i="37"/>
  <c r="H1155" i="37" s="1"/>
  <c r="B1156" i="37"/>
  <c r="C1156" i="37"/>
  <c r="D1156" i="37"/>
  <c r="B1157" i="37"/>
  <c r="C1157" i="37"/>
  <c r="D1157" i="37"/>
  <c r="B1158" i="37"/>
  <c r="C1158" i="37"/>
  <c r="D1158" i="37"/>
  <c r="B1159" i="37"/>
  <c r="C1159" i="37"/>
  <c r="D1159" i="37"/>
  <c r="B1160" i="37"/>
  <c r="B1161" i="37"/>
  <c r="C1161" i="37"/>
  <c r="D1161" i="37"/>
  <c r="H1161" i="37" s="1"/>
  <c r="B1162" i="37"/>
  <c r="C1162" i="37"/>
  <c r="D1162" i="37"/>
  <c r="B1163" i="37"/>
  <c r="C1163" i="37"/>
  <c r="D1163" i="37"/>
  <c r="B1164" i="37"/>
  <c r="C1164" i="37"/>
  <c r="G1164" i="37" s="1"/>
  <c r="D1164" i="37"/>
  <c r="B1165" i="37"/>
  <c r="C1165" i="37"/>
  <c r="D1165" i="37"/>
  <c r="H1165" i="37" s="1"/>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H1191" i="37" s="1"/>
  <c r="B1192" i="37"/>
  <c r="C1192" i="37"/>
  <c r="D1192" i="37"/>
  <c r="B1193" i="37"/>
  <c r="C1193" i="37"/>
  <c r="D1193" i="37"/>
  <c r="B1194" i="37"/>
  <c r="C1194" i="37"/>
  <c r="G1194" i="37" s="1"/>
  <c r="D1194" i="37"/>
  <c r="B1195" i="37"/>
  <c r="C1195" i="37"/>
  <c r="D1195" i="37"/>
  <c r="H1195" i="37" s="1"/>
  <c r="B1196" i="37"/>
  <c r="B1197" i="37"/>
  <c r="C1197" i="37"/>
  <c r="D1197" i="37"/>
  <c r="H1197" i="37" s="1"/>
  <c r="B1198" i="37"/>
  <c r="C1198" i="37"/>
  <c r="D1198" i="37"/>
  <c r="B1199" i="37"/>
  <c r="B1200" i="37"/>
  <c r="B1201" i="37"/>
  <c r="B1202" i="37"/>
  <c r="C1202" i="37"/>
  <c r="D1202" i="37"/>
  <c r="B1203" i="37"/>
  <c r="C1203" i="37"/>
  <c r="D1203" i="37"/>
  <c r="H1203" i="37" s="1"/>
  <c r="B1204" i="37"/>
  <c r="B1205" i="37"/>
  <c r="C1205" i="37"/>
  <c r="D1205" i="37"/>
  <c r="H1205" i="37" s="1"/>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H1290" i="37" s="1"/>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H1311" i="37" s="1"/>
  <c r="B1312" i="37"/>
  <c r="C1312" i="37"/>
  <c r="D1312" i="37"/>
  <c r="B1313" i="37"/>
  <c r="G1313" i="37" s="1"/>
  <c r="C1313" i="37"/>
  <c r="D1313" i="37"/>
  <c r="B1314" i="37"/>
  <c r="C1314" i="37"/>
  <c r="H1314" i="37" s="1"/>
  <c r="D1314" i="37"/>
  <c r="B1315" i="37"/>
  <c r="C1315" i="37"/>
  <c r="D1315" i="37"/>
  <c r="H1315" i="37" s="1"/>
  <c r="B1316" i="37"/>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H1326" i="37" s="1"/>
  <c r="B1327" i="37"/>
  <c r="C1327" i="37"/>
  <c r="D1327" i="37"/>
  <c r="B1328" i="37"/>
  <c r="G1328" i="37" s="1"/>
  <c r="C1328" i="37"/>
  <c r="D1328" i="37"/>
  <c r="B1329" i="37"/>
  <c r="C1329" i="37"/>
  <c r="D1329" i="37"/>
  <c r="B1330" i="37"/>
  <c r="C1330" i="37"/>
  <c r="D1330" i="37"/>
  <c r="H1330" i="37" s="1"/>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G1344" i="37" s="1"/>
  <c r="D1344" i="37"/>
  <c r="B1345" i="37"/>
  <c r="C1345" i="37"/>
  <c r="D1345" i="37"/>
  <c r="H1345" i="37" s="1"/>
  <c r="B1346" i="37"/>
  <c r="C1346" i="37"/>
  <c r="G1346" i="37" s="1"/>
  <c r="D1346" i="37"/>
  <c r="B1347" i="37"/>
  <c r="C1347" i="37"/>
  <c r="G1347" i="37" s="1"/>
  <c r="D1347" i="37"/>
  <c r="B1348" i="37"/>
  <c r="B1349" i="37"/>
  <c r="G1349" i="37" s="1"/>
  <c r="C1349" i="37"/>
  <c r="D1349" i="37"/>
  <c r="B1350" i="37"/>
  <c r="C1350" i="37"/>
  <c r="H1350" i="37" s="1"/>
  <c r="D1350" i="37"/>
  <c r="B1351" i="37"/>
  <c r="G1351" i="37" s="1"/>
  <c r="C1351" i="37"/>
  <c r="D1351" i="37"/>
  <c r="B1352" i="37"/>
  <c r="G1352" i="37" s="1"/>
  <c r="C1352" i="37"/>
  <c r="D1352" i="37"/>
  <c r="B1353" i="37"/>
  <c r="G1353" i="37" s="1"/>
  <c r="C1353" i="37"/>
  <c r="D1353" i="37"/>
  <c r="B1354" i="37"/>
  <c r="C1354" i="37"/>
  <c r="H1354" i="37" s="1"/>
  <c r="D1354" i="37"/>
  <c r="B1355" i="37"/>
  <c r="G1355" i="37" s="1"/>
  <c r="C1355" i="37"/>
  <c r="D1355" i="37"/>
  <c r="B1356" i="37"/>
  <c r="G1356" i="37" s="1"/>
  <c r="C1356" i="37"/>
  <c r="D1356" i="37"/>
  <c r="B1357" i="37"/>
  <c r="B1358" i="37"/>
  <c r="G1358" i="37" s="1"/>
  <c r="C1358" i="37"/>
  <c r="D1358" i="37"/>
  <c r="B1359" i="37"/>
  <c r="C1359" i="37"/>
  <c r="H1359" i="37" s="1"/>
  <c r="D1359" i="37"/>
  <c r="B1360" i="37"/>
  <c r="C1360" i="37"/>
  <c r="D1360" i="37"/>
  <c r="H1360" i="37" s="1"/>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G1373" i="37" s="1"/>
  <c r="C1373" i="37"/>
  <c r="D1373" i="37"/>
  <c r="B1374" i="37"/>
  <c r="C1374" i="37"/>
  <c r="D1374" i="37"/>
  <c r="B1375" i="37"/>
  <c r="G1375" i="37" s="1"/>
  <c r="C1375" i="37"/>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G1390" i="37" s="1"/>
  <c r="C1390" i="37"/>
  <c r="H1390" i="37" s="1"/>
  <c r="D1390" i="37"/>
  <c r="B1391" i="37"/>
  <c r="C1391" i="37"/>
  <c r="H1391" i="37" s="1"/>
  <c r="D1391" i="37"/>
  <c r="B1392" i="37"/>
  <c r="G1392" i="37" s="1"/>
  <c r="C1392" i="37"/>
  <c r="D1392" i="37"/>
  <c r="B1393" i="37"/>
  <c r="G1393" i="37" s="1"/>
  <c r="C1393" i="37"/>
  <c r="D1393" i="37"/>
  <c r="B1394" i="37"/>
  <c r="G1394" i="37" s="1"/>
  <c r="C1394" i="37"/>
  <c r="H1394" i="37" s="1"/>
  <c r="D1394" i="37"/>
  <c r="B1395" i="37"/>
  <c r="C1395" i="37"/>
  <c r="H1395" i="37" s="1"/>
  <c r="D1395" i="37"/>
  <c r="B1396" i="37"/>
  <c r="B1397" i="37"/>
  <c r="B1398" i="37"/>
  <c r="C1398" i="37"/>
  <c r="D1398" i="37"/>
  <c r="G1398" i="37"/>
  <c r="B1399" i="37"/>
  <c r="C1399" i="37"/>
  <c r="D1399" i="37"/>
  <c r="B1400" i="37"/>
  <c r="B1401" i="37"/>
  <c r="C1401" i="37"/>
  <c r="G1401" i="37" s="1"/>
  <c r="D1401" i="37"/>
  <c r="B1402" i="37"/>
  <c r="C1402" i="37"/>
  <c r="G1402" i="37" s="1"/>
  <c r="D1402" i="37"/>
  <c r="B1403" i="37"/>
  <c r="C1403" i="37"/>
  <c r="G1403" i="37" s="1"/>
  <c r="D1403" i="37"/>
  <c r="B1404" i="37"/>
  <c r="B1405" i="37"/>
  <c r="C1405" i="37"/>
  <c r="D1405" i="37"/>
  <c r="B1406" i="37"/>
  <c r="G1406" i="37" s="1"/>
  <c r="C1406" i="37"/>
  <c r="D1406" i="37"/>
  <c r="B1407" i="37"/>
  <c r="G1407" i="37" s="1"/>
  <c r="C1407" i="37"/>
  <c r="D1407" i="37"/>
  <c r="B1408" i="37"/>
  <c r="G1408" i="37" s="1"/>
  <c r="C1408" i="37"/>
  <c r="D1408" i="37"/>
  <c r="B1409" i="37"/>
  <c r="C1409" i="37"/>
  <c r="D1409" i="37"/>
  <c r="B1410" i="37"/>
  <c r="G1410" i="37" s="1"/>
  <c r="C1410" i="37"/>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G1434" i="37" s="1"/>
  <c r="D1434" i="37"/>
  <c r="H1434" i="37" s="1"/>
  <c r="B1435" i="37"/>
  <c r="C1435" i="37"/>
  <c r="G1435" i="37" s="1"/>
  <c r="D1435" i="37"/>
  <c r="H1435" i="37" s="1"/>
  <c r="B1436" i="37"/>
  <c r="C1436" i="37"/>
  <c r="D1436" i="37"/>
  <c r="H1436" i="37" s="1"/>
  <c r="B1437" i="37"/>
  <c r="C1437" i="37"/>
  <c r="G1437" i="37" s="1"/>
  <c r="D1437" i="37"/>
  <c r="B1438" i="37"/>
  <c r="C1438" i="37"/>
  <c r="G1438" i="37" s="1"/>
  <c r="D1438" i="37"/>
  <c r="H1438" i="37" s="1"/>
  <c r="B1439" i="37"/>
  <c r="C1439" i="37"/>
  <c r="G1439" i="37" s="1"/>
  <c r="D1439" i="37"/>
  <c r="H1439" i="37" s="1"/>
  <c r="B1440" i="37"/>
  <c r="C1440" i="37"/>
  <c r="D1440" i="37"/>
  <c r="H1440" i="37" s="1"/>
  <c r="B1441" i="37"/>
  <c r="B1442" i="37"/>
  <c r="B1443" i="37"/>
  <c r="G1443" i="37" s="1"/>
  <c r="C1443" i="37"/>
  <c r="D1443" i="37"/>
  <c r="B1444" i="37"/>
  <c r="G1444" i="37" s="1"/>
  <c r="I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B1471" i="37"/>
  <c r="B1472" i="37"/>
  <c r="C1472" i="37"/>
  <c r="H1472" i="37" s="1"/>
  <c r="B1473" i="37"/>
  <c r="C1473" i="37"/>
  <c r="G1473" i="37" s="1"/>
  <c r="B1474" i="37"/>
  <c r="C1474" i="37"/>
  <c r="B1475" i="37"/>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B1484" i="37"/>
  <c r="C1484" i="37"/>
  <c r="H1484" i="37" s="1"/>
  <c r="B1485" i="37"/>
  <c r="G1485" i="37" s="1"/>
  <c r="C1485" i="37"/>
  <c r="H1485" i="37" s="1"/>
  <c r="B1486" i="37"/>
  <c r="B1487" i="37"/>
  <c r="C1487" i="37"/>
  <c r="H1487" i="37" s="1"/>
  <c r="B1488" i="37"/>
  <c r="B1489" i="37"/>
  <c r="C1489" i="37"/>
  <c r="H1489" i="37" s="1"/>
  <c r="B1490" i="37"/>
  <c r="C1490" i="37"/>
  <c r="G1490" i="37" s="1"/>
  <c r="B1491" i="37"/>
  <c r="C1491" i="37"/>
  <c r="H1491" i="37" s="1"/>
  <c r="B1492" i="37"/>
  <c r="C1492" i="37"/>
  <c r="H1492" i="37" s="1"/>
  <c r="B1493" i="37"/>
  <c r="G1493" i="37" s="1"/>
  <c r="C1493" i="37"/>
  <c r="B1494" i="37"/>
  <c r="C1494" i="37"/>
  <c r="G1494" i="37" s="1"/>
  <c r="B1495" i="37"/>
  <c r="C1495" i="37"/>
  <c r="H1495" i="37" s="1"/>
  <c r="B1496" i="37"/>
  <c r="C1496" i="37"/>
  <c r="H1496" i="37" s="1"/>
  <c r="B1497" i="37"/>
  <c r="B1498" i="37"/>
  <c r="C1498" i="37"/>
  <c r="G1498" i="37" s="1"/>
  <c r="B1499" i="37"/>
  <c r="G1499" i="37" s="1"/>
  <c r="C1499" i="37"/>
  <c r="B1500" i="37"/>
  <c r="C1500" i="37"/>
  <c r="H1500" i="37" s="1"/>
  <c r="B1501" i="37"/>
  <c r="C1501" i="37"/>
  <c r="G1501" i="37"/>
  <c r="B1502" i="37"/>
  <c r="C1502" i="37"/>
  <c r="B1503" i="37"/>
  <c r="B1504" i="37"/>
  <c r="B1505" i="37"/>
  <c r="B1506" i="37"/>
  <c r="C1506" i="37"/>
  <c r="B1507" i="37"/>
  <c r="C1507" i="37"/>
  <c r="H1507" i="37" s="1"/>
  <c r="B1508" i="37"/>
  <c r="G1508" i="37" s="1"/>
  <c r="C1508" i="37"/>
  <c r="H1508" i="37" s="1"/>
  <c r="B1509" i="37"/>
  <c r="C1509" i="37"/>
  <c r="H1509" i="37" s="1"/>
  <c r="B1510" i="37"/>
  <c r="B1511" i="37"/>
  <c r="B1512" i="37"/>
  <c r="G1512" i="37" s="1"/>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B1523" i="37"/>
  <c r="C1523" i="37"/>
  <c r="B1524" i="37"/>
  <c r="C1524" i="37"/>
  <c r="H1524" i="37" s="1"/>
  <c r="B1525" i="37"/>
  <c r="C1525" i="37"/>
  <c r="G1525" i="37" s="1"/>
  <c r="B1526" i="37"/>
  <c r="B1527" i="37"/>
  <c r="G1527" i="37" s="1"/>
  <c r="C1527" i="37"/>
  <c r="H1527" i="37" s="1"/>
  <c r="B1528" i="37"/>
  <c r="C1528" i="37"/>
  <c r="H1528" i="37" s="1"/>
  <c r="B1529" i="37"/>
  <c r="G1529" i="37" s="1"/>
  <c r="C1529" i="37"/>
  <c r="B1530" i="37"/>
  <c r="C1530" i="37"/>
  <c r="B1531" i="37"/>
  <c r="B1532" i="37"/>
  <c r="C1532" i="37"/>
  <c r="H1532" i="37" s="1"/>
  <c r="B1533" i="37"/>
  <c r="G1533" i="37" s="1"/>
  <c r="C1533" i="37"/>
  <c r="B1534" i="37"/>
  <c r="C1534" i="37"/>
  <c r="B1535" i="37"/>
  <c r="G1535" i="37" s="1"/>
  <c r="C1535" i="37"/>
  <c r="B1536" i="37"/>
  <c r="B1537" i="37"/>
  <c r="G1537" i="37" s="1"/>
  <c r="C1537" i="37"/>
  <c r="H1537" i="37" s="1"/>
  <c r="B1538" i="37"/>
  <c r="C1538" i="37"/>
  <c r="B1539" i="37"/>
  <c r="G1539" i="37" s="1"/>
  <c r="C1539" i="37"/>
  <c r="B1540" i="37"/>
  <c r="G1540" i="37" s="1"/>
  <c r="C1540" i="37"/>
  <c r="H1540" i="37" s="1"/>
  <c r="B1541" i="37"/>
  <c r="B1542" i="37"/>
  <c r="C1542" i="37"/>
  <c r="G1542" i="37" s="1"/>
  <c r="B1543" i="37"/>
  <c r="G1543" i="37" s="1"/>
  <c r="C1543" i="37"/>
  <c r="B1544" i="37"/>
  <c r="C1544" i="37"/>
  <c r="H1544" i="37" s="1"/>
  <c r="B1545" i="37"/>
  <c r="G1545" i="37" s="1"/>
  <c r="C1545" i="37"/>
  <c r="B1546" i="37"/>
  <c r="B1547" i="37"/>
  <c r="G1547" i="37" s="1"/>
  <c r="C1547" i="37"/>
  <c r="H1547" i="37" s="1"/>
  <c r="B1548" i="37"/>
  <c r="C1548" i="37"/>
  <c r="H1548" i="37" s="1"/>
  <c r="B1549" i="37"/>
  <c r="G1549" i="37" s="1"/>
  <c r="C1549" i="37"/>
  <c r="B1550" i="37"/>
  <c r="C1550" i="37"/>
  <c r="B1551" i="37"/>
  <c r="B1552" i="37"/>
  <c r="C1552" i="37"/>
  <c r="H1552" i="37" s="1"/>
  <c r="B1553" i="37"/>
  <c r="G1553" i="37" s="1"/>
  <c r="C1553" i="37"/>
  <c r="B1554" i="37"/>
  <c r="C1554" i="37"/>
  <c r="B1555" i="37"/>
  <c r="G1555" i="37" s="1"/>
  <c r="C1555" i="37"/>
  <c r="B1556" i="37"/>
  <c r="G1556" i="37" s="1"/>
  <c r="C1556" i="37"/>
  <c r="H1556" i="37" s="1"/>
  <c r="B1557" i="37"/>
  <c r="B1558" i="37"/>
  <c r="C1558" i="37"/>
  <c r="B1559" i="37"/>
  <c r="C1559" i="37"/>
  <c r="H1559" i="37" s="1"/>
  <c r="B1560" i="37"/>
  <c r="C1560" i="37"/>
  <c r="H1560" i="37" s="1"/>
  <c r="B1561" i="37"/>
  <c r="C1561" i="37"/>
  <c r="G1561" i="37" s="1"/>
  <c r="Q3" i="3"/>
  <c r="H1555" i="37"/>
  <c r="H1553" i="37"/>
  <c r="H1549" i="37"/>
  <c r="H1545" i="37"/>
  <c r="H1543" i="37"/>
  <c r="H1539" i="37"/>
  <c r="H1535" i="37"/>
  <c r="H1533" i="37"/>
  <c r="H1529" i="37"/>
  <c r="H1525" i="37"/>
  <c r="H1523" i="37"/>
  <c r="H1519" i="37"/>
  <c r="H1515" i="37"/>
  <c r="H1513" i="37"/>
  <c r="H1501" i="37"/>
  <c r="H1499" i="37"/>
  <c r="H1493" i="37"/>
  <c r="H1483" i="37"/>
  <c r="H1481" i="37"/>
  <c r="H1477" i="37"/>
  <c r="H1475" i="37"/>
  <c r="H1473" i="37"/>
  <c r="H1465" i="37"/>
  <c r="H1447" i="37"/>
  <c r="H1445" i="37"/>
  <c r="H1444" i="37"/>
  <c r="H1443" i="37"/>
  <c r="H1437" i="37"/>
  <c r="H1432" i="37"/>
  <c r="I1432" i="37" s="1"/>
  <c r="H1431" i="37"/>
  <c r="H1430" i="37"/>
  <c r="I1430" i="37"/>
  <c r="H1429" i="37"/>
  <c r="H1428" i="37"/>
  <c r="I1428" i="37" s="1"/>
  <c r="H1427" i="37"/>
  <c r="H1422" i="37"/>
  <c r="H1421" i="37"/>
  <c r="H1420" i="37"/>
  <c r="H1419" i="37"/>
  <c r="H1418" i="37"/>
  <c r="H1417" i="37"/>
  <c r="H1416" i="37"/>
  <c r="H1415" i="37"/>
  <c r="H1414" i="37"/>
  <c r="H1413" i="37"/>
  <c r="H1410" i="37"/>
  <c r="H1409" i="37"/>
  <c r="H1408" i="37"/>
  <c r="H1407" i="37"/>
  <c r="H1406" i="37"/>
  <c r="H1405" i="37"/>
  <c r="H1403" i="37"/>
  <c r="H1402" i="37"/>
  <c r="H1401" i="37"/>
  <c r="H1398" i="37"/>
  <c r="H1393" i="37"/>
  <c r="H1392" i="37"/>
  <c r="H1388" i="37"/>
  <c r="H1387" i="37"/>
  <c r="H1386" i="37"/>
  <c r="H1385" i="37"/>
  <c r="H1384" i="37"/>
  <c r="H1383" i="37"/>
  <c r="H1382" i="37"/>
  <c r="H1380" i="37"/>
  <c r="H1379" i="37"/>
  <c r="H1378" i="37"/>
  <c r="H1377" i="37"/>
  <c r="H1375" i="37"/>
  <c r="H1374" i="37"/>
  <c r="H1373" i="37"/>
  <c r="H1367" i="37"/>
  <c r="H1365" i="37"/>
  <c r="H1362" i="37"/>
  <c r="H1361" i="37"/>
  <c r="H1358" i="37"/>
  <c r="H1356" i="37"/>
  <c r="H1355" i="37"/>
  <c r="H1353" i="37"/>
  <c r="H1352" i="37"/>
  <c r="H1351" i="37"/>
  <c r="H1349" i="37"/>
  <c r="H1347" i="37"/>
  <c r="H1346" i="37"/>
  <c r="H1344" i="37"/>
  <c r="H1341" i="37"/>
  <c r="H1339" i="37"/>
  <c r="H1334" i="37"/>
  <c r="H1333" i="37"/>
  <c r="H1331" i="37"/>
  <c r="H1329" i="37"/>
  <c r="H1328" i="37"/>
  <c r="H1327" i="37"/>
  <c r="H1324" i="37"/>
  <c r="H1323" i="37"/>
  <c r="H1322" i="37"/>
  <c r="H1320" i="37"/>
  <c r="H1319" i="37"/>
  <c r="H1316" i="37"/>
  <c r="H1313" i="37"/>
  <c r="H1312" i="37"/>
  <c r="H1309" i="37"/>
  <c r="H1308" i="37"/>
  <c r="H1307" i="37"/>
  <c r="H1306" i="37"/>
  <c r="H1305" i="37"/>
  <c r="H1303" i="37"/>
  <c r="H1302" i="37"/>
  <c r="H1300" i="37"/>
  <c r="H1299" i="37"/>
  <c r="H1298" i="37"/>
  <c r="H1296" i="37"/>
  <c r="H1294" i="37"/>
  <c r="H1293" i="37"/>
  <c r="H1291" i="37"/>
  <c r="H1289" i="37"/>
  <c r="H1286" i="37"/>
  <c r="H1284" i="37"/>
  <c r="H1283" i="37"/>
  <c r="H1282" i="37"/>
  <c r="H1280" i="37"/>
  <c r="H1279" i="37"/>
  <c r="H1278" i="37"/>
  <c r="H1276" i="37"/>
  <c r="H1275" i="37"/>
  <c r="H1274" i="37"/>
  <c r="H1272" i="37"/>
  <c r="H1271" i="37"/>
  <c r="H1270" i="37"/>
  <c r="H1268" i="37"/>
  <c r="H1267" i="37"/>
  <c r="H1266" i="37"/>
  <c r="H1264" i="37"/>
  <c r="H1263" i="37"/>
  <c r="H1262" i="37"/>
  <c r="H1260" i="37"/>
  <c r="H1259" i="37"/>
  <c r="H1258" i="37"/>
  <c r="H1256" i="37"/>
  <c r="H1255" i="37"/>
  <c r="H1254" i="37"/>
  <c r="H1252" i="37"/>
  <c r="H1251" i="37"/>
  <c r="H1250" i="37"/>
  <c r="H1248" i="37"/>
  <c r="H1247" i="37"/>
  <c r="H1246" i="37"/>
  <c r="H1244" i="37"/>
  <c r="H1243" i="37"/>
  <c r="H1242" i="37"/>
  <c r="H1240" i="37"/>
  <c r="H1239" i="37"/>
  <c r="H1238" i="37"/>
  <c r="H1236" i="37"/>
  <c r="H1235" i="37"/>
  <c r="H1234" i="37"/>
  <c r="H1232" i="37"/>
  <c r="H1231" i="37"/>
  <c r="H1230" i="37"/>
  <c r="H1228" i="37"/>
  <c r="H1227" i="37"/>
  <c r="H1226" i="37"/>
  <c r="H1224" i="37"/>
  <c r="H1223" i="37"/>
  <c r="H1222" i="37"/>
  <c r="H1218" i="37"/>
  <c r="H1217" i="37"/>
  <c r="H1216" i="37"/>
  <c r="H1215" i="37"/>
  <c r="H1213" i="37"/>
  <c r="H1211" i="37"/>
  <c r="H1210" i="37"/>
  <c r="H1209" i="37"/>
  <c r="H1207" i="37"/>
  <c r="H1206" i="37"/>
  <c r="H1198" i="37"/>
  <c r="H1193" i="37"/>
  <c r="H1189" i="37"/>
  <c r="H1187" i="37"/>
  <c r="H1185" i="37"/>
  <c r="H1184" i="37"/>
  <c r="H1183" i="37"/>
  <c r="H1182" i="37"/>
  <c r="H1181" i="37"/>
  <c r="H1180" i="37"/>
  <c r="H1179" i="37"/>
  <c r="H1178" i="37"/>
  <c r="H1177" i="37"/>
  <c r="H1176" i="37"/>
  <c r="H1175" i="37"/>
  <c r="H1174" i="37"/>
  <c r="H1173" i="37"/>
  <c r="H1172" i="37"/>
  <c r="H1171" i="37"/>
  <c r="H1170" i="37"/>
  <c r="H1167" i="37"/>
  <c r="H1166" i="37"/>
  <c r="H1164" i="37"/>
  <c r="H1163" i="37"/>
  <c r="H1162" i="37"/>
  <c r="H1159" i="37"/>
  <c r="H1157" i="37"/>
  <c r="H1156" i="37"/>
  <c r="H1151" i="37"/>
  <c r="H1150" i="37"/>
  <c r="H1149" i="37"/>
  <c r="H1148" i="37"/>
  <c r="H1147" i="37"/>
  <c r="H1146" i="37"/>
  <c r="H1145" i="37"/>
  <c r="H1144" i="37"/>
  <c r="H1142" i="37"/>
  <c r="H1136" i="37"/>
  <c r="H1135" i="37"/>
  <c r="H1133" i="37"/>
  <c r="H1132" i="37"/>
  <c r="H1131" i="37"/>
  <c r="H1130" i="37"/>
  <c r="H1129" i="37"/>
  <c r="H1128" i="37"/>
  <c r="H1127" i="37"/>
  <c r="H1126" i="37"/>
  <c r="H1125" i="37"/>
  <c r="H1124" i="37"/>
  <c r="H1123" i="37"/>
  <c r="H1122" i="37"/>
  <c r="H1121" i="37"/>
  <c r="H1120" i="37"/>
  <c r="H1117" i="37"/>
  <c r="H1115" i="37"/>
  <c r="H1114" i="37"/>
  <c r="H1111" i="37"/>
  <c r="H1109" i="37"/>
  <c r="H1108" i="37"/>
  <c r="H1107"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3" i="37"/>
  <c r="H1072" i="37"/>
  <c r="H1071" i="37"/>
  <c r="H1069" i="37"/>
  <c r="H1068" i="37"/>
  <c r="H1067" i="37"/>
  <c r="H1065" i="37"/>
  <c r="H1064" i="37"/>
  <c r="H1061" i="37"/>
  <c r="H1060" i="37"/>
  <c r="H1059"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19" i="37"/>
  <c r="H1018" i="37"/>
  <c r="H1015" i="37"/>
  <c r="H1014" i="37"/>
  <c r="H1013" i="37"/>
  <c r="H1011" i="37"/>
  <c r="H1008" i="37"/>
  <c r="H1007" i="37"/>
  <c r="H1005" i="37"/>
  <c r="H1004" i="37"/>
  <c r="H1003" i="37"/>
  <c r="H1002" i="37"/>
  <c r="H1001" i="37"/>
  <c r="H999" i="37"/>
  <c r="H998" i="37"/>
  <c r="H995" i="37"/>
  <c r="H994" i="37"/>
  <c r="H991" i="37"/>
  <c r="H989"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90" i="37"/>
  <c r="H689"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1" i="37"/>
  <c r="H240" i="37"/>
  <c r="H238" i="37"/>
  <c r="H237" i="37"/>
  <c r="H236" i="37"/>
  <c r="H234" i="37"/>
  <c r="H233" i="37"/>
  <c r="H231" i="37"/>
  <c r="H230" i="37"/>
  <c r="H228" i="37"/>
  <c r="H227" i="37"/>
  <c r="H225" i="37"/>
  <c r="H224" i="37"/>
  <c r="H221" i="37"/>
  <c r="H220" i="37"/>
  <c r="H218" i="37"/>
  <c r="H216" i="37"/>
  <c r="H215" i="37"/>
  <c r="H212" i="37"/>
  <c r="H211" i="37"/>
  <c r="H210" i="37"/>
  <c r="H209" i="37"/>
  <c r="H207" i="37"/>
  <c r="H206" i="37"/>
  <c r="H205" i="37"/>
  <c r="H204" i="37"/>
  <c r="H203" i="37"/>
  <c r="H202" i="37"/>
  <c r="H201" i="37"/>
  <c r="H199" i="37"/>
  <c r="H198" i="37"/>
  <c r="H197" i="37"/>
  <c r="H196" i="37"/>
  <c r="H193" i="37"/>
  <c r="H192" i="37"/>
  <c r="H191" i="37"/>
  <c r="H188" i="37"/>
  <c r="H187" i="37"/>
  <c r="H185" i="37"/>
  <c r="H182" i="37"/>
  <c r="H181" i="37"/>
  <c r="H178" i="37"/>
  <c r="H177" i="37"/>
  <c r="H173" i="37"/>
  <c r="H172" i="37"/>
  <c r="H168" i="37"/>
  <c r="H166" i="37"/>
  <c r="H165" i="37"/>
  <c r="H164" i="37"/>
  <c r="H163" i="37"/>
  <c r="H158" i="37"/>
  <c r="H156" i="37"/>
  <c r="H155" i="37"/>
  <c r="H154" i="37"/>
  <c r="H153" i="37"/>
  <c r="H152" i="37"/>
  <c r="H147" i="37"/>
  <c r="H146" i="37"/>
  <c r="H145" i="37"/>
  <c r="H143" i="37"/>
  <c r="H142" i="37"/>
  <c r="H141" i="37"/>
  <c r="H139" i="37"/>
  <c r="H136" i="37"/>
  <c r="H135" i="37"/>
  <c r="H134" i="37"/>
  <c r="H133" i="37"/>
  <c r="H130" i="37"/>
  <c r="H127" i="37"/>
  <c r="H126" i="37"/>
  <c r="H123" i="37"/>
  <c r="H122" i="37"/>
  <c r="H121" i="37"/>
  <c r="H119" i="37"/>
  <c r="H118" i="37"/>
  <c r="H116" i="37"/>
  <c r="H115" i="37"/>
  <c r="H114" i="37"/>
  <c r="H113" i="37"/>
  <c r="H111" i="37"/>
  <c r="H110" i="37"/>
  <c r="H109" i="37"/>
  <c r="H108" i="37"/>
  <c r="H105" i="37"/>
  <c r="H104" i="37"/>
  <c r="H103" i="37"/>
  <c r="H102" i="37"/>
  <c r="H101" i="37"/>
  <c r="H100" i="37"/>
  <c r="H98" i="37"/>
  <c r="H96" i="37"/>
  <c r="H95" i="37"/>
  <c r="H94" i="37"/>
  <c r="H92" i="37"/>
  <c r="H90" i="37"/>
  <c r="H89" i="37"/>
  <c r="H88" i="37"/>
  <c r="H87" i="37"/>
  <c r="H86" i="37"/>
  <c r="H85" i="37"/>
  <c r="H83" i="37"/>
  <c r="H82" i="37"/>
  <c r="H80" i="37"/>
  <c r="H79" i="37"/>
  <c r="H78" i="37"/>
  <c r="H74" i="37"/>
  <c r="H73" i="37"/>
  <c r="H72" i="37"/>
  <c r="H71" i="37"/>
  <c r="H69" i="37"/>
  <c r="H68" i="37"/>
  <c r="H66" i="37"/>
  <c r="H65" i="37"/>
  <c r="H63" i="37"/>
  <c r="H62" i="37"/>
  <c r="H60" i="37"/>
  <c r="H59" i="37"/>
  <c r="H57" i="37"/>
  <c r="H56" i="37"/>
  <c r="H54" i="37"/>
  <c r="H53" i="37"/>
  <c r="H52" i="37"/>
  <c r="H51" i="37"/>
  <c r="H49" i="37"/>
  <c r="H48" i="37"/>
  <c r="H45" i="37"/>
  <c r="H44" i="37"/>
  <c r="H37" i="37"/>
  <c r="H35" i="37"/>
  <c r="H34" i="37"/>
  <c r="H32" i="37"/>
  <c r="H31" i="37"/>
  <c r="H3" i="3"/>
  <c r="I7" i="3" s="1"/>
  <c r="L3" i="3"/>
  <c r="P3" i="3"/>
  <c r="H5" i="3" s="1"/>
  <c r="G7" i="3"/>
  <c r="H7" i="3"/>
  <c r="U6" i="3"/>
  <c r="J7" i="3" s="1"/>
  <c r="H5" i="37"/>
  <c r="H6" i="37"/>
  <c r="H7" i="37"/>
  <c r="H9" i="37"/>
  <c r="H10" i="37"/>
  <c r="H11"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E28" i="3" s="1"/>
  <c r="B28" i="3" s="1"/>
  <c r="H28" i="3"/>
  <c r="G29" i="3"/>
  <c r="H29" i="3"/>
  <c r="E29" i="3" s="1"/>
  <c r="B29" i="3" s="1"/>
  <c r="G31" i="3"/>
  <c r="E31" i="3" s="1"/>
  <c r="H31" i="3"/>
  <c r="G32" i="3"/>
  <c r="H32" i="3"/>
  <c r="G33" i="3"/>
  <c r="H33" i="3"/>
  <c r="G34" i="3"/>
  <c r="H34" i="3"/>
  <c r="G35" i="3"/>
  <c r="H35" i="3"/>
  <c r="G36" i="3"/>
  <c r="H36" i="3"/>
  <c r="G37" i="3"/>
  <c r="E37" i="3" s="1"/>
  <c r="B37" i="3" s="1"/>
  <c r="H37" i="3"/>
  <c r="G38" i="3"/>
  <c r="H38" i="3"/>
  <c r="E38" i="3" s="1"/>
  <c r="B38" i="3" s="1"/>
  <c r="G39" i="3"/>
  <c r="H39" i="3"/>
  <c r="G40" i="3"/>
  <c r="H40" i="3"/>
  <c r="G41" i="3"/>
  <c r="H41" i="3"/>
  <c r="G42" i="3"/>
  <c r="E42" i="3" s="1"/>
  <c r="H42" i="3"/>
  <c r="G43" i="3"/>
  <c r="H43" i="3"/>
  <c r="G44" i="3"/>
  <c r="H44" i="3"/>
  <c r="G45" i="3"/>
  <c r="E45" i="3" s="1"/>
  <c r="B45" i="3" s="1"/>
  <c r="H45" i="3"/>
  <c r="G46" i="3"/>
  <c r="H46" i="3"/>
  <c r="E46" i="3" s="1"/>
  <c r="G47" i="3"/>
  <c r="E47" i="3" s="1"/>
  <c r="H47" i="3"/>
  <c r="G48" i="3"/>
  <c r="H48" i="3"/>
  <c r="G49" i="3"/>
  <c r="H49" i="3"/>
  <c r="E49" i="3"/>
  <c r="B49" i="3" s="1"/>
  <c r="G50" i="3"/>
  <c r="E50" i="3" s="1"/>
  <c r="H50" i="3"/>
  <c r="G51" i="3"/>
  <c r="E51" i="3" s="1"/>
  <c r="H51" i="3"/>
  <c r="G52" i="3"/>
  <c r="H52" i="3"/>
  <c r="G53" i="3"/>
  <c r="E53" i="3" s="1"/>
  <c r="B53" i="3" s="1"/>
  <c r="H53" i="3"/>
  <c r="G54" i="3"/>
  <c r="H54" i="3"/>
  <c r="E54" i="3" s="1"/>
  <c r="G55" i="3"/>
  <c r="E55" i="3" s="1"/>
  <c r="H55" i="3"/>
  <c r="G56" i="3"/>
  <c r="H56" i="3"/>
  <c r="G57" i="3"/>
  <c r="E57" i="3" s="1"/>
  <c r="B57" i="3" s="1"/>
  <c r="H57" i="3"/>
  <c r="G58" i="3"/>
  <c r="E58" i="3" s="1"/>
  <c r="H58" i="3"/>
  <c r="G59" i="3"/>
  <c r="E59" i="3" s="1"/>
  <c r="H59" i="3"/>
  <c r="G60" i="3"/>
  <c r="H60" i="3"/>
  <c r="G61" i="3"/>
  <c r="H61" i="3"/>
  <c r="G62" i="3"/>
  <c r="H62" i="3"/>
  <c r="E62" i="3" s="1"/>
  <c r="G63" i="3"/>
  <c r="E63" i="3" s="1"/>
  <c r="H63" i="3"/>
  <c r="G64" i="3"/>
  <c r="H64" i="3"/>
  <c r="G65" i="3"/>
  <c r="H65" i="3"/>
  <c r="E65" i="3"/>
  <c r="B65" i="3" s="1"/>
  <c r="G66" i="3"/>
  <c r="E66" i="3" s="1"/>
  <c r="B66" i="3" s="1"/>
  <c r="H66" i="3"/>
  <c r="G67" i="3"/>
  <c r="E67" i="3" s="1"/>
  <c r="H67" i="3"/>
  <c r="G68" i="3"/>
  <c r="H68" i="3"/>
  <c r="G69" i="3"/>
  <c r="E69" i="3" s="1"/>
  <c r="B69" i="3" s="1"/>
  <c r="H69" i="3"/>
  <c r="G70" i="3"/>
  <c r="H70" i="3"/>
  <c r="E70" i="3" s="1"/>
  <c r="B70" i="3" s="1"/>
  <c r="G71" i="3"/>
  <c r="E71" i="3" s="1"/>
  <c r="H71" i="3"/>
  <c r="G72" i="3"/>
  <c r="H72" i="3"/>
  <c r="G73" i="3"/>
  <c r="H73" i="3"/>
  <c r="E73" i="3"/>
  <c r="B73" i="3" s="1"/>
  <c r="G74" i="3"/>
  <c r="E74" i="3" s="1"/>
  <c r="B74" i="3" s="1"/>
  <c r="H74" i="3"/>
  <c r="G75" i="3"/>
  <c r="E75" i="3" s="1"/>
  <c r="H75" i="3"/>
  <c r="G76" i="3"/>
  <c r="H76" i="3"/>
  <c r="G77" i="3"/>
  <c r="E77" i="3" s="1"/>
  <c r="B77" i="3" s="1"/>
  <c r="H77" i="3"/>
  <c r="G78" i="3"/>
  <c r="H78" i="3"/>
  <c r="E78" i="3" s="1"/>
  <c r="G79" i="3"/>
  <c r="E79" i="3" s="1"/>
  <c r="H79" i="3"/>
  <c r="G80" i="3"/>
  <c r="H80" i="3"/>
  <c r="G81" i="3"/>
  <c r="H81" i="3"/>
  <c r="E81" i="3"/>
  <c r="B81" i="3" s="1"/>
  <c r="G82" i="3"/>
  <c r="E82" i="3" s="1"/>
  <c r="B82" i="3" s="1"/>
  <c r="H82" i="3"/>
  <c r="G83" i="3"/>
  <c r="E83" i="3" s="1"/>
  <c r="H83" i="3"/>
  <c r="G84" i="3"/>
  <c r="H84" i="3"/>
  <c r="G85" i="3"/>
  <c r="E85" i="3" s="1"/>
  <c r="B85" i="3" s="1"/>
  <c r="H85" i="3"/>
  <c r="G86" i="3"/>
  <c r="H86" i="3"/>
  <c r="E86" i="3" s="1"/>
  <c r="G87" i="3"/>
  <c r="E87" i="3" s="1"/>
  <c r="H87" i="3"/>
  <c r="G88" i="3"/>
  <c r="E88" i="3" s="1"/>
  <c r="H88" i="3"/>
  <c r="G89" i="3"/>
  <c r="H89" i="3"/>
  <c r="E89" i="3"/>
  <c r="B89" i="3" s="1"/>
  <c r="G90" i="3"/>
  <c r="E90" i="3" s="1"/>
  <c r="B90" i="3" s="1"/>
  <c r="H90" i="3"/>
  <c r="G91" i="3"/>
  <c r="E91" i="3" s="1"/>
  <c r="H91" i="3"/>
  <c r="G92" i="3"/>
  <c r="H92" i="3"/>
  <c r="G93" i="3"/>
  <c r="E93" i="3" s="1"/>
  <c r="B93" i="3" s="1"/>
  <c r="H93" i="3"/>
  <c r="G94" i="3"/>
  <c r="H94" i="3"/>
  <c r="E94" i="3" s="1"/>
  <c r="B94" i="3" s="1"/>
  <c r="G95" i="3"/>
  <c r="E95" i="3" s="1"/>
  <c r="H95" i="3"/>
  <c r="G96" i="3"/>
  <c r="E96" i="3" s="1"/>
  <c r="H96" i="3"/>
  <c r="G97" i="3"/>
  <c r="H97" i="3"/>
  <c r="E97" i="3"/>
  <c r="B97" i="3" s="1"/>
  <c r="G98" i="3"/>
  <c r="E98" i="3" s="1"/>
  <c r="H98" i="3"/>
  <c r="G99" i="3"/>
  <c r="E99" i="3" s="1"/>
  <c r="H99" i="3"/>
  <c r="G100" i="3"/>
  <c r="H100" i="3"/>
  <c r="G101" i="3"/>
  <c r="E101" i="3" s="1"/>
  <c r="B101" i="3" s="1"/>
  <c r="H101" i="3"/>
  <c r="G102" i="3"/>
  <c r="H102" i="3"/>
  <c r="E102" i="3" s="1"/>
  <c r="B102" i="3" s="1"/>
  <c r="G103" i="3"/>
  <c r="E103" i="3" s="1"/>
  <c r="H103" i="3"/>
  <c r="G104" i="3"/>
  <c r="E104" i="3" s="1"/>
  <c r="H104" i="3"/>
  <c r="G105" i="3"/>
  <c r="H105" i="3"/>
  <c r="E105" i="3"/>
  <c r="B105" i="3" s="1"/>
  <c r="G106" i="3"/>
  <c r="E106" i="3" s="1"/>
  <c r="B106" i="3" s="1"/>
  <c r="H106" i="3"/>
  <c r="G107" i="3"/>
  <c r="E107" i="3" s="1"/>
  <c r="H107" i="3"/>
  <c r="G108" i="3"/>
  <c r="H108" i="3"/>
  <c r="G109" i="3"/>
  <c r="E109" i="3" s="1"/>
  <c r="B109" i="3" s="1"/>
  <c r="H109" i="3"/>
  <c r="G110" i="3"/>
  <c r="H110" i="3"/>
  <c r="E110" i="3" s="1"/>
  <c r="B110" i="3" s="1"/>
  <c r="G111" i="3"/>
  <c r="E111" i="3" s="1"/>
  <c r="B111" i="3" s="1"/>
  <c r="H111" i="3"/>
  <c r="G112" i="3"/>
  <c r="E112" i="3" s="1"/>
  <c r="H112" i="3"/>
  <c r="G113" i="3"/>
  <c r="H113" i="3"/>
  <c r="E113" i="3"/>
  <c r="B113" i="3" s="1"/>
  <c r="G114" i="3"/>
  <c r="E114" i="3" s="1"/>
  <c r="B114" i="3" s="1"/>
  <c r="H114" i="3"/>
  <c r="G115" i="3"/>
  <c r="E115" i="3" s="1"/>
  <c r="H115" i="3"/>
  <c r="G116" i="3"/>
  <c r="H116" i="3"/>
  <c r="G117" i="3"/>
  <c r="E117" i="3" s="1"/>
  <c r="B117" i="3" s="1"/>
  <c r="H117" i="3"/>
  <c r="G118" i="3"/>
  <c r="H118" i="3"/>
  <c r="E118" i="3" s="1"/>
  <c r="B118" i="3" s="1"/>
  <c r="G119" i="3"/>
  <c r="E119" i="3" s="1"/>
  <c r="H119" i="3"/>
  <c r="G120" i="3"/>
  <c r="E120" i="3" s="1"/>
  <c r="H120" i="3"/>
  <c r="G121" i="3"/>
  <c r="H121" i="3"/>
  <c r="E121" i="3"/>
  <c r="B121" i="3" s="1"/>
  <c r="G122" i="3"/>
  <c r="E122" i="3" s="1"/>
  <c r="B122" i="3" s="1"/>
  <c r="H122" i="3"/>
  <c r="G123" i="3"/>
  <c r="E123" i="3" s="1"/>
  <c r="H123" i="3"/>
  <c r="G124" i="3"/>
  <c r="H124" i="3"/>
  <c r="G125" i="3"/>
  <c r="E125" i="3" s="1"/>
  <c r="B125" i="3" s="1"/>
  <c r="H125" i="3"/>
  <c r="G126" i="3"/>
  <c r="H126" i="3"/>
  <c r="E126" i="3" s="1"/>
  <c r="G127" i="3"/>
  <c r="E127" i="3" s="1"/>
  <c r="B127" i="3" s="1"/>
  <c r="H127" i="3"/>
  <c r="G128" i="3"/>
  <c r="E128" i="3" s="1"/>
  <c r="H128" i="3"/>
  <c r="G129" i="3"/>
  <c r="H129" i="3"/>
  <c r="E129" i="3"/>
  <c r="B129" i="3" s="1"/>
  <c r="G130" i="3"/>
  <c r="E130" i="3" s="1"/>
  <c r="B130" i="3" s="1"/>
  <c r="H130" i="3"/>
  <c r="G131" i="3"/>
  <c r="E131" i="3" s="1"/>
  <c r="H131" i="3"/>
  <c r="G132" i="3"/>
  <c r="H132" i="3"/>
  <c r="G133" i="3"/>
  <c r="E133" i="3" s="1"/>
  <c r="B133" i="3" s="1"/>
  <c r="H133" i="3"/>
  <c r="G134" i="3"/>
  <c r="H134" i="3"/>
  <c r="E134" i="3" s="1"/>
  <c r="B134" i="3" s="1"/>
  <c r="G135" i="3"/>
  <c r="E135" i="3" s="1"/>
  <c r="H135" i="3"/>
  <c r="G136" i="3"/>
  <c r="E136" i="3" s="1"/>
  <c r="H136" i="3"/>
  <c r="G137" i="3"/>
  <c r="H137" i="3"/>
  <c r="E137" i="3"/>
  <c r="B137" i="3" s="1"/>
  <c r="G138" i="3"/>
  <c r="E138" i="3" s="1"/>
  <c r="B138" i="3" s="1"/>
  <c r="H138" i="3"/>
  <c r="G140" i="3"/>
  <c r="H140" i="3"/>
  <c r="G141" i="3"/>
  <c r="H141" i="3"/>
  <c r="E141" i="3"/>
  <c r="B141" i="3" s="1"/>
  <c r="G142" i="3"/>
  <c r="E142" i="3" s="1"/>
  <c r="H142" i="3"/>
  <c r="G143" i="3"/>
  <c r="E143" i="3" s="1"/>
  <c r="H143" i="3"/>
  <c r="G144" i="3"/>
  <c r="E144" i="3" s="1"/>
  <c r="B144" i="3" s="1"/>
  <c r="H144" i="3"/>
  <c r="G145" i="3"/>
  <c r="E145" i="3" s="1"/>
  <c r="B145" i="3" s="1"/>
  <c r="H145" i="3"/>
  <c r="G146" i="3"/>
  <c r="H146" i="3"/>
  <c r="E146" i="3" s="1"/>
  <c r="B146" i="3" s="1"/>
  <c r="G147" i="3"/>
  <c r="E147" i="3" s="1"/>
  <c r="B147" i="3" s="1"/>
  <c r="H147" i="3"/>
  <c r="G148" i="3"/>
  <c r="H148" i="3"/>
  <c r="G149" i="3"/>
  <c r="H149" i="3"/>
  <c r="E149" i="3"/>
  <c r="B149" i="3" s="1"/>
  <c r="G150" i="3"/>
  <c r="E150" i="3" s="1"/>
  <c r="B150" i="3" s="1"/>
  <c r="H150" i="3"/>
  <c r="G151" i="3"/>
  <c r="E151" i="3" s="1"/>
  <c r="H151" i="3"/>
  <c r="G152" i="3"/>
  <c r="E152" i="3" s="1"/>
  <c r="B152" i="3" s="1"/>
  <c r="H152" i="3"/>
  <c r="G153" i="3"/>
  <c r="E153" i="3" s="1"/>
  <c r="B153" i="3" s="1"/>
  <c r="H153" i="3"/>
  <c r="G154" i="3"/>
  <c r="H154" i="3"/>
  <c r="E154" i="3" s="1"/>
  <c r="B154" i="3" s="1"/>
  <c r="G155" i="3"/>
  <c r="E155" i="3" s="1"/>
  <c r="B155" i="3" s="1"/>
  <c r="H155" i="3"/>
  <c r="G156" i="3"/>
  <c r="H156" i="3"/>
  <c r="T158" i="3"/>
  <c r="G162" i="3"/>
  <c r="E162" i="3"/>
  <c r="B162" i="3" s="1"/>
  <c r="G164" i="3"/>
  <c r="E164" i="3" s="1"/>
  <c r="G166" i="3"/>
  <c r="E166" i="3" s="1"/>
  <c r="B166" i="3" s="1"/>
  <c r="G212" i="3"/>
  <c r="H212" i="3"/>
  <c r="G260" i="3"/>
  <c r="H260" i="3"/>
  <c r="G263" i="3"/>
  <c r="H263" i="3"/>
  <c r="G264" i="3"/>
  <c r="H264" i="3"/>
  <c r="G265" i="3"/>
  <c r="E265" i="3" s="1"/>
  <c r="H265" i="3"/>
  <c r="G268" i="3"/>
  <c r="E268" i="3" s="1"/>
  <c r="H268" i="3"/>
  <c r="G269" i="3"/>
  <c r="H269" i="3"/>
  <c r="E269" i="3" s="1"/>
  <c r="B269" i="3" s="1"/>
  <c r="G270" i="3"/>
  <c r="E270" i="3" s="1"/>
  <c r="H270" i="3"/>
  <c r="G271" i="3"/>
  <c r="H271" i="3"/>
  <c r="G272" i="3"/>
  <c r="H272" i="3"/>
  <c r="E272" i="3"/>
  <c r="G273" i="3"/>
  <c r="E273" i="3" s="1"/>
  <c r="B273" i="3" s="1"/>
  <c r="H273" i="3"/>
  <c r="G274" i="3"/>
  <c r="E274" i="3" s="1"/>
  <c r="H274" i="3"/>
  <c r="G275" i="3"/>
  <c r="E275" i="3" s="1"/>
  <c r="H275" i="3"/>
  <c r="G276" i="3"/>
  <c r="E276" i="3" s="1"/>
  <c r="B276" i="3" s="1"/>
  <c r="H276" i="3"/>
  <c r="G277" i="3"/>
  <c r="H277" i="3"/>
  <c r="E277" i="3" s="1"/>
  <c r="B277" i="3" s="1"/>
  <c r="G278" i="3"/>
  <c r="E278" i="3" s="1"/>
  <c r="G279" i="3"/>
  <c r="H279" i="3"/>
  <c r="E279" i="3" s="1"/>
  <c r="B279" i="3" s="1"/>
  <c r="G280" i="3"/>
  <c r="H280" i="3"/>
  <c r="E280" i="3"/>
  <c r="G283" i="3"/>
  <c r="E283" i="3" s="1"/>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88" i="3" s="1"/>
  <c r="F290" i="3"/>
  <c r="F289" i="3"/>
  <c r="F287" i="3"/>
  <c r="F286" i="3"/>
  <c r="F285" i="3"/>
  <c r="F284" i="3"/>
  <c r="F283" i="3"/>
  <c r="F282" i="3"/>
  <c r="F281" i="3"/>
  <c r="F280" i="3"/>
  <c r="B280" i="3" s="1"/>
  <c r="F279" i="3"/>
  <c r="F278" i="3"/>
  <c r="F277" i="3"/>
  <c r="F276" i="3"/>
  <c r="F275" i="3"/>
  <c r="B275" i="3" s="1"/>
  <c r="F274" i="3"/>
  <c r="B274" i="3" s="1"/>
  <c r="F273" i="3"/>
  <c r="F272" i="3"/>
  <c r="B272" i="3" s="1"/>
  <c r="F271" i="3"/>
  <c r="F270" i="3"/>
  <c r="F269" i="3"/>
  <c r="F268" i="3"/>
  <c r="F267" i="3"/>
  <c r="F266" i="3"/>
  <c r="F265" i="3"/>
  <c r="B265" i="3"/>
  <c r="F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L210" i="3"/>
  <c r="M210" i="3"/>
  <c r="F210" i="3" s="1"/>
  <c r="B210" i="3" s="1"/>
  <c r="L209" i="3"/>
  <c r="F209" i="3" s="1"/>
  <c r="B209" i="3" s="1"/>
  <c r="L208" i="3"/>
  <c r="F208" i="3"/>
  <c r="B208" i="3" s="1"/>
  <c r="L207" i="3"/>
  <c r="M207" i="3"/>
  <c r="L206" i="3"/>
  <c r="M206" i="3"/>
  <c r="L205" i="3"/>
  <c r="F205" i="3" s="1"/>
  <c r="B205" i="3" s="1"/>
  <c r="M205" i="3"/>
  <c r="L204" i="3"/>
  <c r="M204" i="3"/>
  <c r="L203" i="3"/>
  <c r="M203" i="3"/>
  <c r="L202" i="3"/>
  <c r="M202" i="3"/>
  <c r="L201" i="3"/>
  <c r="M201" i="3"/>
  <c r="L200" i="3"/>
  <c r="F200" i="3" s="1"/>
  <c r="B200" i="3" s="1"/>
  <c r="M200" i="3"/>
  <c r="L199" i="3"/>
  <c r="M199" i="3"/>
  <c r="B164" i="3"/>
  <c r="B151" i="3"/>
  <c r="B143" i="3"/>
  <c r="B142" i="3"/>
  <c r="B136" i="3"/>
  <c r="B135" i="3"/>
  <c r="B131" i="3"/>
  <c r="B128" i="3"/>
  <c r="B126" i="3"/>
  <c r="B123" i="3"/>
  <c r="B120" i="3"/>
  <c r="B119" i="3"/>
  <c r="B115" i="3"/>
  <c r="B112" i="3"/>
  <c r="B107" i="3"/>
  <c r="B104" i="3"/>
  <c r="B103" i="3"/>
  <c r="B99" i="3"/>
  <c r="B98" i="3"/>
  <c r="B96" i="3"/>
  <c r="B95" i="3"/>
  <c r="B91" i="3"/>
  <c r="B88" i="3"/>
  <c r="B87" i="3"/>
  <c r="B86" i="3"/>
  <c r="B83" i="3"/>
  <c r="B79" i="3"/>
  <c r="B78" i="3"/>
  <c r="B75" i="3"/>
  <c r="B71" i="3"/>
  <c r="B67" i="3"/>
  <c r="B63" i="3"/>
  <c r="B62" i="3"/>
  <c r="B59" i="3"/>
  <c r="B58" i="3"/>
  <c r="B55" i="3"/>
  <c r="B54" i="3"/>
  <c r="B51" i="3"/>
  <c r="B50" i="3"/>
  <c r="B47" i="3"/>
  <c r="B46" i="3"/>
  <c r="B42" i="3"/>
  <c r="B31" i="3"/>
  <c r="L7" i="3"/>
  <c r="F7" i="3" s="1"/>
  <c r="F4" i="3" s="1"/>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3" i="1" s="1"/>
  <c r="C571" i="37" s="1"/>
  <c r="D588" i="1"/>
  <c r="C576" i="37" s="1"/>
  <c r="D590" i="1"/>
  <c r="D593" i="1"/>
  <c r="C58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F488" i="1" s="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H41" i="37" s="1"/>
  <c r="D57" i="1"/>
  <c r="C47" i="37" s="1"/>
  <c r="D60" i="1"/>
  <c r="C50" i="37" s="1"/>
  <c r="D65" i="1"/>
  <c r="D68" i="1"/>
  <c r="C58" i="37" s="1"/>
  <c r="D71" i="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D142" i="1"/>
  <c r="D141" i="1" s="1"/>
  <c r="D148" i="1"/>
  <c r="C138" i="37" s="1"/>
  <c r="D147" i="1"/>
  <c r="D303" i="1"/>
  <c r="C292" i="37" s="1"/>
  <c r="D307" i="1"/>
  <c r="C296" i="37" s="1"/>
  <c r="D315" i="1"/>
  <c r="C304" i="37" s="1"/>
  <c r="D320" i="1"/>
  <c r="C309" i="37" s="1"/>
  <c r="D329" i="1"/>
  <c r="C318" i="37" s="1"/>
  <c r="D334" i="1"/>
  <c r="C323" i="37" s="1"/>
  <c r="D339" i="1"/>
  <c r="C328" i="37" s="1"/>
  <c r="H328" i="37" s="1"/>
  <c r="D342" i="1"/>
  <c r="C331" i="37" s="1"/>
  <c r="D348" i="1"/>
  <c r="D351" i="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H174" i="37" l="1"/>
  <c r="G1468" i="37"/>
  <c r="H1561" i="37"/>
  <c r="G1559" i="37"/>
  <c r="G1560" i="37"/>
  <c r="G1489" i="37"/>
  <c r="G1491" i="37"/>
  <c r="G1495" i="37"/>
  <c r="F201" i="3"/>
  <c r="B201" i="3" s="1"/>
  <c r="G1399" i="37"/>
  <c r="H644" i="37"/>
  <c r="G667" i="37"/>
  <c r="G669" i="37"/>
  <c r="G747" i="37"/>
  <c r="E34" i="3"/>
  <c r="B34" i="3" s="1"/>
  <c r="G668" i="37"/>
  <c r="G666" i="37"/>
  <c r="H692" i="37"/>
  <c r="H688" i="37"/>
  <c r="E39" i="3"/>
  <c r="B39" i="3" s="1"/>
  <c r="G641" i="37"/>
  <c r="H362" i="37"/>
  <c r="H304" i="37"/>
  <c r="E61" i="3"/>
  <c r="B61" i="3" s="1"/>
  <c r="G212" i="37"/>
  <c r="G192" i="37"/>
  <c r="H190" i="37"/>
  <c r="H184" i="37"/>
  <c r="G182" i="37"/>
  <c r="E43" i="3"/>
  <c r="B43" i="3" s="1"/>
  <c r="G178" i="37"/>
  <c r="G177" i="37"/>
  <c r="G172" i="37"/>
  <c r="H170" i="37"/>
  <c r="G168" i="37"/>
  <c r="G166" i="37"/>
  <c r="E41" i="3"/>
  <c r="B41" i="3" s="1"/>
  <c r="H160" i="37"/>
  <c r="F204" i="3"/>
  <c r="B204" i="3" s="1"/>
  <c r="H148" i="37"/>
  <c r="H129" i="37"/>
  <c r="H76" i="37"/>
  <c r="E35" i="3"/>
  <c r="B35" i="3" s="1"/>
  <c r="G68" i="37"/>
  <c r="G66" i="37"/>
  <c r="H117" i="37"/>
  <c r="E33" i="3"/>
  <c r="B33" i="3" s="1"/>
  <c r="E285" i="3"/>
  <c r="B285" i="3" s="1"/>
  <c r="G1253" i="37"/>
  <c r="E264" i="3"/>
  <c r="B264" i="3" s="1"/>
  <c r="G1214" i="37"/>
  <c r="E263" i="3"/>
  <c r="B263" i="3" s="1"/>
  <c r="G1209" i="37"/>
  <c r="F231" i="27"/>
  <c r="H1056" i="37"/>
  <c r="F76" i="27"/>
  <c r="H1043" i="37"/>
  <c r="H997" i="37"/>
  <c r="H993" i="37"/>
  <c r="H986" i="37"/>
  <c r="E30" i="3"/>
  <c r="B30" i="3" s="1"/>
  <c r="H1399" i="37"/>
  <c r="G692" i="37"/>
  <c r="G690" i="37"/>
  <c r="G688" i="37"/>
  <c r="G685" i="37"/>
  <c r="G665" i="37"/>
  <c r="G646" i="37"/>
  <c r="G644" i="37"/>
  <c r="E260" i="3"/>
  <c r="B260" i="3" s="1"/>
  <c r="G639" i="37"/>
  <c r="G402" i="37"/>
  <c r="F420" i="1"/>
  <c r="G305" i="37"/>
  <c r="G287" i="37"/>
  <c r="F218" i="1"/>
  <c r="G209" i="37"/>
  <c r="D204" i="1"/>
  <c r="C194" i="37" s="1"/>
  <c r="G193" i="37"/>
  <c r="G191" i="37"/>
  <c r="G189" i="37"/>
  <c r="G185" i="37"/>
  <c r="G183" i="37"/>
  <c r="G181" i="37"/>
  <c r="G179" i="37"/>
  <c r="F185" i="1"/>
  <c r="G169" i="37"/>
  <c r="G165" i="37"/>
  <c r="G164" i="37"/>
  <c r="G163" i="37"/>
  <c r="F167" i="1"/>
  <c r="G159" i="37"/>
  <c r="F161" i="1"/>
  <c r="D160" i="1"/>
  <c r="G129" i="37"/>
  <c r="F135" i="1"/>
  <c r="G126" i="37"/>
  <c r="G117" i="37"/>
  <c r="G65" i="37"/>
  <c r="H1214" i="37"/>
  <c r="F247" i="27"/>
  <c r="F236" i="27"/>
  <c r="G1135" i="37"/>
  <c r="G1054" i="37"/>
  <c r="G1047" i="37"/>
  <c r="D75" i="27"/>
  <c r="C1040" i="37" s="1"/>
  <c r="G1040" i="37" s="1"/>
  <c r="G1043" i="37"/>
  <c r="G988" i="37"/>
  <c r="F58" i="27"/>
  <c r="G989" i="37"/>
  <c r="G986" i="37"/>
  <c r="G985" i="37"/>
  <c r="C22" i="42"/>
  <c r="L296" i="3"/>
  <c r="F296" i="3" s="1"/>
  <c r="F292" i="3" s="1"/>
  <c r="D521" i="37"/>
  <c r="E532" i="1"/>
  <c r="D520" i="37" s="1"/>
  <c r="C128" i="37"/>
  <c r="H128" i="37" s="1"/>
  <c r="D134" i="1"/>
  <c r="C620" i="37"/>
  <c r="F632" i="1"/>
  <c r="D1318" i="37"/>
  <c r="E42" i="36"/>
  <c r="D1317" i="37" s="1"/>
  <c r="F101" i="1"/>
  <c r="F122" i="1"/>
  <c r="F138" i="1"/>
  <c r="F602" i="1"/>
  <c r="D254" i="37"/>
  <c r="E257" i="1"/>
  <c r="D247" i="37" s="1"/>
  <c r="C137" i="37"/>
  <c r="F147" i="1"/>
  <c r="C510" i="37"/>
  <c r="D518" i="1"/>
  <c r="C506" i="37" s="1"/>
  <c r="F522" i="1"/>
  <c r="C418" i="37"/>
  <c r="G418" i="37" s="1"/>
  <c r="F430" i="1"/>
  <c r="G223" i="37"/>
  <c r="C1016" i="37"/>
  <c r="F51" i="27"/>
  <c r="D92" i="27"/>
  <c r="C1057" i="37" s="1"/>
  <c r="D1143" i="37"/>
  <c r="E175" i="27"/>
  <c r="D1140" i="37" s="1"/>
  <c r="C1204" i="37"/>
  <c r="G1204" i="37" s="1"/>
  <c r="F239" i="27"/>
  <c r="E45" i="33"/>
  <c r="D1457" i="37" s="1"/>
  <c r="C1397" i="37"/>
  <c r="G1397" i="37" s="1"/>
  <c r="F122" i="36"/>
  <c r="C1372" i="37"/>
  <c r="D96" i="36"/>
  <c r="C1357" i="37"/>
  <c r="H1357" i="37" s="1"/>
  <c r="F82" i="36"/>
  <c r="C1348" i="37"/>
  <c r="F73" i="36"/>
  <c r="C1288" i="37"/>
  <c r="D12" i="36"/>
  <c r="C1287" i="37" s="1"/>
  <c r="F13" i="36"/>
  <c r="F239" i="3"/>
  <c r="B239" i="3" s="1"/>
  <c r="C186" i="37"/>
  <c r="F196" i="1"/>
  <c r="C572" i="37"/>
  <c r="F584" i="1"/>
  <c r="F546" i="1"/>
  <c r="D132" i="37"/>
  <c r="G132" i="37" s="1"/>
  <c r="E141" i="1"/>
  <c r="D131" i="37" s="1"/>
  <c r="D116" i="1"/>
  <c r="C106" i="37" s="1"/>
  <c r="D85" i="1"/>
  <c r="C75" i="37" s="1"/>
  <c r="C61" i="37"/>
  <c r="H61" i="37" s="1"/>
  <c r="F71" i="1"/>
  <c r="C217" i="37"/>
  <c r="D223" i="1"/>
  <c r="F227" i="1"/>
  <c r="C608" i="37"/>
  <c r="F620" i="1"/>
  <c r="C578" i="37"/>
  <c r="F590" i="1"/>
  <c r="C565" i="37"/>
  <c r="F577" i="1"/>
  <c r="D18" i="27"/>
  <c r="C983" i="37" s="1"/>
  <c r="D1089" i="37"/>
  <c r="G1089" i="37" s="1"/>
  <c r="E123" i="27"/>
  <c r="D1088" i="37" s="1"/>
  <c r="C1160" i="37"/>
  <c r="F195" i="27"/>
  <c r="D203" i="27"/>
  <c r="F203" i="27" s="1"/>
  <c r="E235" i="27"/>
  <c r="D1200" i="37" s="1"/>
  <c r="D1372" i="37"/>
  <c r="E96" i="36"/>
  <c r="D1371" i="37" s="1"/>
  <c r="D1288" i="37"/>
  <c r="G1288" i="37" s="1"/>
  <c r="E12" i="36"/>
  <c r="D13" i="30"/>
  <c r="C1469" i="37" s="1"/>
  <c r="H1469" i="37" s="1"/>
  <c r="F261" i="3"/>
  <c r="B268" i="3"/>
  <c r="C337" i="37"/>
  <c r="D347" i="1"/>
  <c r="C336" i="37" s="1"/>
  <c r="C55" i="37"/>
  <c r="F65" i="1"/>
  <c r="C596" i="37"/>
  <c r="F608" i="1"/>
  <c r="F77" i="1"/>
  <c r="C410" i="37"/>
  <c r="H410" i="37" s="1"/>
  <c r="F421" i="1"/>
  <c r="C340" i="37"/>
  <c r="F351" i="1"/>
  <c r="C516" i="37"/>
  <c r="G516" i="37" s="1"/>
  <c r="F528" i="1"/>
  <c r="C498" i="37"/>
  <c r="F510" i="1"/>
  <c r="C412" i="37"/>
  <c r="F424" i="1"/>
  <c r="C394" i="37"/>
  <c r="F405" i="1"/>
  <c r="C281" i="37"/>
  <c r="G281" i="37" s="1"/>
  <c r="F291" i="1"/>
  <c r="C1096" i="37"/>
  <c r="F131" i="27"/>
  <c r="C1412" i="37"/>
  <c r="H1412" i="37" s="1"/>
  <c r="F137" i="36"/>
  <c r="D136" i="36"/>
  <c r="C1411" i="37" s="1"/>
  <c r="C1389" i="37"/>
  <c r="H1389" i="37" s="1"/>
  <c r="F114" i="36"/>
  <c r="C1381" i="37"/>
  <c r="F106" i="36"/>
  <c r="C1336" i="37"/>
  <c r="F61" i="36"/>
  <c r="C1318" i="37"/>
  <c r="D42" i="36"/>
  <c r="H1295" i="37"/>
  <c r="C1557" i="37"/>
  <c r="H1557" i="37" s="1"/>
  <c r="K59" i="42"/>
  <c r="B283" i="3"/>
  <c r="E314" i="1"/>
  <c r="D303" i="37" s="1"/>
  <c r="D647" i="1"/>
  <c r="C635" i="37" s="1"/>
  <c r="D302" i="1"/>
  <c r="H64" i="37"/>
  <c r="H50" i="37"/>
  <c r="G179" i="3"/>
  <c r="E179" i="3" s="1"/>
  <c r="B179" i="3" s="1"/>
  <c r="D462" i="1"/>
  <c r="H162" i="37"/>
  <c r="G541" i="37"/>
  <c r="E92" i="27"/>
  <c r="D1058" i="37"/>
  <c r="D13" i="33"/>
  <c r="C1425" i="37" s="1"/>
  <c r="D30" i="30"/>
  <c r="C1486" i="37" s="1"/>
  <c r="G1486"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I1439" i="37"/>
  <c r="I1435" i="37"/>
  <c r="I14" i="3"/>
  <c r="H77" i="37"/>
  <c r="H81" i="37"/>
  <c r="H1063" i="37"/>
  <c r="H1194" i="37"/>
  <c r="H1337" i="37"/>
  <c r="H1517" i="37"/>
  <c r="G1552" i="37"/>
  <c r="G1548" i="37"/>
  <c r="G1544" i="37"/>
  <c r="G1509" i="37"/>
  <c r="G1507" i="37"/>
  <c r="G1440" i="37"/>
  <c r="I1440" i="37" s="1"/>
  <c r="G1436" i="37"/>
  <c r="I1436" i="37" s="1"/>
  <c r="G1409" i="37"/>
  <c r="G1405" i="37"/>
  <c r="G1395" i="37"/>
  <c r="G1391" i="37"/>
  <c r="G1389" i="37"/>
  <c r="G1374" i="37"/>
  <c r="G1354" i="37"/>
  <c r="G1350" i="37"/>
  <c r="G1345" i="37"/>
  <c r="G1118" i="37"/>
  <c r="G1113" i="37"/>
  <c r="G1086" i="37"/>
  <c r="G1082" i="37"/>
  <c r="G1078" i="37"/>
  <c r="G1037" i="37"/>
  <c r="G1032" i="37"/>
  <c r="G1028" i="37"/>
  <c r="H273" i="37"/>
  <c r="G481" i="37"/>
  <c r="D628" i="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0" i="3"/>
  <c r="G6" i="3"/>
  <c r="H219" i="37"/>
  <c r="H243" i="37"/>
  <c r="H1075" i="37"/>
  <c r="H1190" i="37"/>
  <c r="H1221" i="37"/>
  <c r="H1225" i="37"/>
  <c r="H1229" i="37"/>
  <c r="H1233" i="37"/>
  <c r="H1237" i="37"/>
  <c r="H1241" i="37"/>
  <c r="H1245" i="37"/>
  <c r="H1249" i="37"/>
  <c r="H1253" i="37"/>
  <c r="H1257" i="37"/>
  <c r="H1261" i="37"/>
  <c r="H1265" i="37"/>
  <c r="H1269" i="37"/>
  <c r="H1273" i="37"/>
  <c r="H1277" i="37"/>
  <c r="H1281" i="37"/>
  <c r="H1285" i="37"/>
  <c r="H1297" i="37"/>
  <c r="H1301" i="37"/>
  <c r="H1369" i="37"/>
  <c r="G1497" i="37"/>
  <c r="I1437" i="37"/>
  <c r="I1431" i="37"/>
  <c r="I1429" i="37"/>
  <c r="I1427" i="37"/>
  <c r="G5" i="3"/>
  <c r="E5" i="3" s="1"/>
  <c r="B5" i="3" s="1"/>
  <c r="H93" i="37"/>
  <c r="H97" i="37"/>
  <c r="H1017" i="37"/>
  <c r="H1021" i="37"/>
  <c r="G1558" i="37"/>
  <c r="G1554" i="37"/>
  <c r="G1550" i="37"/>
  <c r="G1538" i="37"/>
  <c r="G1534" i="37"/>
  <c r="G1530" i="37"/>
  <c r="I1438" i="37"/>
  <c r="I1434" i="37"/>
  <c r="G1500" i="37"/>
  <c r="G1496"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009" i="37"/>
  <c r="G981"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1010" i="37"/>
  <c r="G999" i="37"/>
  <c r="G995" i="37"/>
  <c r="G991" i="37"/>
  <c r="G982" i="37"/>
  <c r="G602" i="37"/>
  <c r="G598" i="37"/>
  <c r="G591" i="37"/>
  <c r="G573" i="37"/>
  <c r="G563" i="37"/>
  <c r="G537" i="37"/>
  <c r="G508" i="37"/>
  <c r="G494" i="37"/>
  <c r="G489" i="37"/>
  <c r="G473" i="37"/>
  <c r="G448" i="37"/>
  <c r="G430" i="37"/>
  <c r="G425" i="37"/>
  <c r="G417" i="37"/>
  <c r="G1522" i="37"/>
  <c r="G1502" i="37"/>
  <c r="G1474" i="37"/>
  <c r="G1470" i="37"/>
  <c r="G1465" i="37"/>
  <c r="G1445" i="37"/>
  <c r="I1445" i="37" s="1"/>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1011" i="37"/>
  <c r="G1007" i="37"/>
  <c r="G640" i="37"/>
  <c r="G638" i="37"/>
  <c r="G618" i="37"/>
  <c r="G599" i="37"/>
  <c r="G592" i="37"/>
  <c r="G574" i="37"/>
  <c r="G564" i="37"/>
  <c r="G538" i="37"/>
  <c r="G523" i="37"/>
  <c r="G509" i="37"/>
  <c r="G495" i="37"/>
  <c r="G490" i="37"/>
  <c r="G479" i="37"/>
  <c r="G474" i="37"/>
  <c r="G455" i="37"/>
  <c r="G449" i="37"/>
  <c r="G431" i="37"/>
  <c r="G427" i="37"/>
  <c r="G422" i="37"/>
  <c r="G414" i="37"/>
  <c r="G395" i="37"/>
  <c r="G334" i="37"/>
  <c r="G324" i="37"/>
  <c r="G322" i="37"/>
  <c r="G316" i="37"/>
  <c r="G312" i="37"/>
  <c r="G302" i="37"/>
  <c r="G298" i="37"/>
  <c r="G266" i="37"/>
  <c r="G260" i="37"/>
  <c r="G251" i="37"/>
  <c r="G442" i="37"/>
  <c r="G1018" i="37"/>
  <c r="G997" i="37"/>
  <c r="G993" i="37"/>
  <c r="G583" i="37"/>
  <c r="G545" i="37"/>
  <c r="G525" i="37"/>
  <c r="G515" i="37"/>
  <c r="G503" i="37"/>
  <c r="G499" i="37"/>
  <c r="G477" i="37"/>
  <c r="G465" i="37"/>
  <c r="G444" i="37"/>
  <c r="G440" i="37"/>
  <c r="G385" i="37"/>
  <c r="G377" i="37"/>
  <c r="G371" i="37"/>
  <c r="G369" i="37"/>
  <c r="G365" i="37"/>
  <c r="G359" i="37"/>
  <c r="G319" i="37"/>
  <c r="G299" i="37"/>
  <c r="G288" i="37"/>
  <c r="G261" i="37"/>
  <c r="G252" i="37"/>
  <c r="G234" i="37"/>
  <c r="G210" i="37"/>
  <c r="G190" i="37"/>
  <c r="G184" i="37"/>
  <c r="G180" i="37"/>
  <c r="G176" i="37"/>
  <c r="G148" i="37"/>
  <c r="G144" i="37"/>
  <c r="G140" i="37"/>
  <c r="G12" i="37"/>
  <c r="G8" i="37"/>
  <c r="G994" i="37"/>
  <c r="G595" i="37"/>
  <c r="G560" i="37"/>
  <c r="G542" i="37"/>
  <c r="G522" i="37"/>
  <c r="G504" i="37"/>
  <c r="G500" i="37"/>
  <c r="G478" i="37"/>
  <c r="G466" i="37"/>
  <c r="G445" i="37"/>
  <c r="G441" i="37"/>
  <c r="G419" i="37"/>
  <c r="G390" i="37"/>
  <c r="G386" i="37"/>
  <c r="G378" i="37"/>
  <c r="G320" i="37"/>
  <c r="G300" i="37"/>
  <c r="G289" i="37"/>
  <c r="G285" i="37"/>
  <c r="G262" i="37"/>
  <c r="G5"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D1057" i="37"/>
  <c r="H1057" i="37" s="1"/>
  <c r="H281" i="3"/>
  <c r="G1463" i="37"/>
  <c r="H1463" i="37"/>
  <c r="G507" i="37"/>
  <c r="H507" i="37"/>
  <c r="G392" i="37"/>
  <c r="H392" i="37"/>
  <c r="G344" i="37"/>
  <c r="H344" i="37"/>
  <c r="G248" i="37"/>
  <c r="H248" i="37"/>
  <c r="G235" i="37"/>
  <c r="H235" i="37"/>
  <c r="G546" i="37"/>
  <c r="H546" i="37"/>
  <c r="G1057" i="37"/>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E302" i="1"/>
  <c r="E147" i="1"/>
  <c r="D137" i="37" s="1"/>
  <c r="G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H137" i="37"/>
  <c r="G120" i="37"/>
  <c r="H120" i="37"/>
  <c r="G99" i="37"/>
  <c r="H99" i="37"/>
  <c r="D56" i="1"/>
  <c r="G61" i="37"/>
  <c r="G47" i="37"/>
  <c r="H47" i="37"/>
  <c r="G36" i="37"/>
  <c r="H36" i="37"/>
  <c r="C13" i="37"/>
  <c r="G161" i="3"/>
  <c r="E161" i="3" s="1"/>
  <c r="B161" i="3" s="1"/>
  <c r="G171" i="3"/>
  <c r="E171" i="3" s="1"/>
  <c r="B171" i="3" s="1"/>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K54" i="42"/>
  <c r="F13" i="1"/>
  <c r="F29" i="1"/>
  <c r="F85" i="1"/>
  <c r="F315" i="1"/>
  <c r="F339" i="1"/>
  <c r="F347" i="1"/>
  <c r="F355" i="1"/>
  <c r="F367" i="1"/>
  <c r="F391" i="1"/>
  <c r="F399" i="1"/>
  <c r="F403" i="1"/>
  <c r="F419" i="1"/>
  <c r="G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H418" i="37"/>
  <c r="G389" i="37"/>
  <c r="H389" i="37"/>
  <c r="G375" i="37"/>
  <c r="H375" i="37"/>
  <c r="D354" i="1"/>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G1453" i="37"/>
  <c r="H1453" i="37"/>
  <c r="G1531" i="37"/>
  <c r="G1516" i="37"/>
  <c r="I1465" i="37"/>
  <c r="G1462" i="37"/>
  <c r="H1462" i="37"/>
  <c r="G1456" i="37"/>
  <c r="H1456" i="37"/>
  <c r="G1452" i="37"/>
  <c r="H1452"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33" i="37"/>
  <c r="G4" i="37"/>
  <c r="G112" i="37"/>
  <c r="G70" i="37"/>
  <c r="G64" i="37"/>
  <c r="G58" i="37"/>
  <c r="G50" i="37"/>
  <c r="G19" i="37"/>
  <c r="D47" i="30" l="1"/>
  <c r="K57" i="42" s="1"/>
  <c r="G1469" i="37"/>
  <c r="F647" i="1"/>
  <c r="F204" i="1"/>
  <c r="F160" i="1"/>
  <c r="H284" i="3"/>
  <c r="F84" i="27"/>
  <c r="F18" i="27"/>
  <c r="H1397" i="37"/>
  <c r="G635" i="37"/>
  <c r="G24" i="3"/>
  <c r="H24" i="3"/>
  <c r="C150" i="37"/>
  <c r="G128" i="37"/>
  <c r="F116" i="1"/>
  <c r="G983" i="37"/>
  <c r="D13" i="27"/>
  <c r="C124" i="37"/>
  <c r="F134" i="1"/>
  <c r="I1450" i="37"/>
  <c r="I1460" i="37"/>
  <c r="H281" i="37"/>
  <c r="E531" i="1"/>
  <c r="D519" i="37" s="1"/>
  <c r="H1486" i="37"/>
  <c r="G1412" i="37"/>
  <c r="E163" i="3"/>
  <c r="B163" i="3" s="1"/>
  <c r="H132" i="37"/>
  <c r="G287" i="3"/>
  <c r="G1557" i="37"/>
  <c r="C213" i="37"/>
  <c r="H213" i="37" s="1"/>
  <c r="F223" i="1"/>
  <c r="H1204" i="37"/>
  <c r="J47" i="42"/>
  <c r="H516" i="37"/>
  <c r="G1049" i="37"/>
  <c r="H635" i="37"/>
  <c r="K48" i="42"/>
  <c r="C1168" i="37"/>
  <c r="G1168" i="37" s="1"/>
  <c r="C291" i="37"/>
  <c r="F302" i="1"/>
  <c r="C1317" i="37"/>
  <c r="F42" i="36"/>
  <c r="C1371" i="37"/>
  <c r="F96" i="36"/>
  <c r="D48" i="30"/>
  <c r="D148" i="36"/>
  <c r="C1423" i="37" s="1"/>
  <c r="F12" i="36"/>
  <c r="H1104" i="37"/>
  <c r="D1287" i="37"/>
  <c r="G1287" i="37" s="1"/>
  <c r="K47"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E174" i="27"/>
  <c r="C558" i="37"/>
  <c r="F570" i="1"/>
  <c r="H150" i="37"/>
  <c r="C222" i="37"/>
  <c r="F232" i="1"/>
  <c r="C1457" i="37"/>
  <c r="J54" i="42"/>
  <c r="G585" i="37"/>
  <c r="H585" i="37"/>
  <c r="H1168" i="37"/>
  <c r="E74" i="27"/>
  <c r="G616" i="37"/>
  <c r="H616" i="37"/>
  <c r="G150" i="37" l="1"/>
  <c r="G291" i="3"/>
  <c r="E291" i="3" s="1"/>
  <c r="B291" i="3" s="1"/>
  <c r="C1503" i="37"/>
  <c r="F13" i="27"/>
  <c r="E24" i="3"/>
  <c r="B24" i="3" s="1"/>
  <c r="C978" i="37"/>
  <c r="J43" i="42"/>
  <c r="E639" i="1"/>
  <c r="D627" i="37" s="1"/>
  <c r="F148" i="36"/>
  <c r="H1317" i="37"/>
  <c r="G1317" i="37"/>
  <c r="H124" i="37"/>
  <c r="G124" i="37"/>
  <c r="G295" i="3"/>
  <c r="E295" i="3" s="1"/>
  <c r="B295" i="3" s="1"/>
  <c r="G1116" i="37"/>
  <c r="J51" i="42"/>
  <c r="H1371" i="37"/>
  <c r="G1371" i="37"/>
  <c r="H1287"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H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<sst xmlns="http://schemas.openxmlformats.org/spreadsheetml/2006/main" count="4758" uniqueCount="4303">
  <si>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</si>
  <si>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</si>
  <si>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</si>
  <si>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</si>
  <si>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</si>
  <si>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</si>
  <si>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</si>
  <si>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</si>
  <si>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</si>
  <si>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</si>
  <si>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</si>
  <si>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</si>
  <si>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</si>
  <si>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</si>
  <si>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</si>
  <si>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</si>
  <si>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</si>
  <si>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</si>
  <si>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</si>
  <si>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</si>
  <si>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</si>
  <si>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</si>
  <si>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</si>
  <si>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</si>
  <si>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</si>
  <si>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</si>
  <si>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</si>
  <si>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</si>
  <si>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</si>
  <si>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</si>
  <si>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</si>
  <si>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</si>
  <si>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</si>
  <si>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</si>
  <si>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</si>
  <si>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</si>
  <si>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</si>
  <si>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</si>
  <si>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</si>
  <si>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</si>
  <si>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</si>
  <si>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</si>
  <si>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</si>
  <si>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</si>
  <si>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</si>
  <si>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</si>
  <si>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</si>
  <si>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</si>
  <si>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</si>
  <si>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</si>
  <si>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</si>
  <si>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</si>
  <si>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</si>
  <si>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</si>
  <si>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</si>
  <si>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</si>
  <si>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</si>
  <si>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</si>
  <si>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</si>
  <si>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</si>
  <si>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</si>
  <si>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</si>
  <si>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</si>
  <si>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</si>
  <si>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</si>
  <si>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</si>
  <si>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</si>
  <si>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</si>
  <si>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</si>
  <si>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</si>
  <si>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</si>
  <si>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</si>
  <si>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</si>
  <si>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</si>
  <si>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</si>
  <si>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</si>
  <si>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</si>
  <si>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</si>
  <si>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</si>
  <si>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</si>
  <si>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</si>
  <si>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</si>
  <si>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</si>
  <si>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</si>
  <si>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</si>
  <si>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</si>
  <si>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</si>
  <si>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</si>
  <si>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</si>
  <si>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</si>
  <si>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</si>
  <si>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</si>
  <si>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</si>
  <si>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</si>
  <si>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</si>
  <si>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</si>
  <si>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</si>
  <si>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</si>
  <si>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</si>
  <si>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</si>
  <si>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</si>
  <si>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</si>
  <si>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</si>
  <si>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</si>
  <si>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</si>
  <si>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</si>
  <si>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</si>
  <si>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</si>
  <si>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</si>
  <si>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</si>
  <si>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</si>
  <si>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</si>
  <si>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</si>
  <si>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</si>
  <si>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</si>
  <si>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</si>
  <si>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</si>
  <si>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</si>
  <si>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</si>
  <si>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</si>
  <si>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</si>
  <si>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</si>
  <si>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</si>
  <si>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</si>
  <si>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</si>
  <si>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</si>
  <si>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</si>
  <si>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</si>
  <si>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</si>
  <si>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</si>
  <si>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</si>
  <si>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</si>
  <si>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</si>
  <si>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</si>
  <si>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</si>
  <si>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</si>
  <si>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</si>
  <si>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</si>
  <si>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</si>
  <si>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</si>
  <si>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</si>
  <si>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</si>
  <si>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</si>
  <si>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</si>
  <si>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</si>
  <si>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</si>
  <si>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</si>
  <si>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</si>
  <si>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</si>
  <si>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</si>
  <si>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</si>
  <si>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</si>
  <si>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</si>
  <si>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</si>
  <si>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</si>
  <si>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</si>
  <si>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</si>
  <si>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</si>
  <si>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</si>
  <si>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</si>
  <si>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</si>
  <si>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</si>
  <si>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</si>
  <si>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</si>
  <si>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</si>
  <si>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</si>
  <si>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</si>
  <si>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</si>
  <si>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</si>
  <si>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</si>
  <si>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</si>
  <si>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</si>
  <si>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</si>
  <si>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</si>
  <si>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</si>
  <si>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</si>
  <si>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</si>
  <si>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</si>
  <si>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</si>
  <si>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</si>
  <si>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</si>
  <si>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</si>
  <si>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</si>
  <si>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</si>
  <si>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</si>
  <si>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</si>
  <si>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</si>
  <si>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</si>
  <si>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</si>
  <si>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</si>
  <si>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</si>
  <si>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</si>
  <si>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</si>
  <si>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</si>
  <si>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</si>
  <si>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</si>
  <si>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</si>
  <si>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</si>
  <si>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</si>
  <si>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</si>
  <si>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</si>
  <si>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</si>
  <si>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</si>
  <si>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</si>
  <si>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</si>
  <si>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</si>
  <si>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</si>
  <si>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</si>
  <si>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</si>
  <si>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</si>
  <si>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</si>
  <si>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</si>
  <si>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</si>
  <si>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</si>
  <si>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</si>
  <si>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</si>
  <si>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</si>
  <si>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</si>
  <si>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</si>
  <si>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</si>
  <si>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</si>
  <si>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</si>
  <si>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</si>
  <si>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</si>
  <si>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</si>
  <si>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</si>
  <si>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</si>
  <si>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</si>
  <si>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</si>
  <si>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</si>
  <si>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</si>
  <si>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</si>
  <si>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</si>
  <si>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</si>
  <si>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</si>
  <si>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</si>
  <si>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</si>
  <si>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</si>
  <si>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</si>
  <si>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</si>
  <si>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</si>
  <si>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</si>
  <si>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</si>
  <si>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</si>
  <si>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</si>
  <si>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</si>
  <si>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</si>
  <si>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</si>
  <si>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</si>
  <si>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</si>
  <si>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</si>
  <si>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</si>
  <si>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</si>
  <si>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</si>
  <si>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</si>
  <si>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</si>
  <si>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</si>
  <si>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</si>
  <si>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</si>
  <si>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</si>
  <si>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</si>
  <si>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</si>
  <si>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</si>
  <si>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</si>
  <si>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</si>
  <si>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</si>
  <si>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</si>
  <si>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</si>
  <si>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</si>
  <si>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</si>
  <si>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</si>
  <si>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</si>
  <si>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</si>
  <si>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</si>
  <si>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</si>
  <si>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</si>
  <si>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</si>
  <si>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</si>
  <si>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</si>
  <si>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</si>
  <si>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</si>
  <si>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</si>
  <si>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</si>
  <si>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</si>
  <si>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</si>
  <si>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</si>
  <si>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</si>
  <si>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</si>
  <si>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</si>
  <si>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</si>
  <si>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</si>
  <si>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</si>
  <si>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</si>
  <si>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</si>
  <si>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</si>
  <si>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</si>
  <si>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</si>
  <si>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</si>
  <si>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</si>
  <si>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</si>
  <si>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</si>
  <si>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</si>
  <si>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</si>
  <si>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</si>
  <si>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</si>
  <si>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</si>
  <si>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</si>
  <si>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</si>
  <si>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</si>
  <si>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</si>
  <si>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</si>
  <si>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</si>
  <si>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</si>
  <si>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</si>
  <si>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</si>
  <si>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</si>
  <si>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</si>
  <si>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</si>
  <si>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</si>
  <si>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</si>
  <si>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</si>
  <si>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</si>
  <si>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</si>
  <si>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</si>
  <si>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</si>
  <si>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</si>
  <si>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</si>
  <si>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</si>
  <si>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</si>
  <si>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</si>
  <si>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</si>
  <si>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</si>
  <si>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</si>
  <si>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</si>
  <si>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</si>
  <si>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</si>
  <si>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</si>
  <si>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</si>
  <si>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</si>
  <si>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</si>
  <si>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</si>
  <si>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</si>
  <si>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</si>
  <si>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</si>
  <si>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</si>
  <si>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</si>
  <si>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</si>
  <si>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</si>
  <si>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</si>
  <si>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</si>
  <si>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</si>
  <si>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</si>
  <si>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</si>
  <si>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</si>
  <si>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</si>
  <si>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</si>
  <si>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</si>
  <si>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</si>
  <si>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</si>
  <si>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</si>
  <si>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</si>
  <si>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</si>
  <si>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</si>
  <si>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</si>
  <si>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</si>
  <si>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</si>
  <si>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</si>
  <si>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</si>
  <si>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</si>
  <si>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</si>
  <si>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</si>
  <si>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</si>
  <si>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</si>
  <si>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</si>
  <si>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</si>
  <si>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</si>
  <si>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</si>
  <si>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</si>
  <si>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</si>
  <si>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</si>
  <si>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</si>
  <si>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</si>
  <si>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</si>
  <si>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</si>
  <si>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</si>
  <si>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</si>
  <si>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</si>
  <si>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</si>
  <si>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</si>
  <si>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</si>
  <si>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</si>
  <si>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</si>
  <si>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</si>
  <si>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</si>
  <si>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</si>
  <si>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</si>
  <si>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</si>
  <si>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</si>
  <si>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</si>
  <si>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</si>
  <si>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</si>
  <si>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</si>
  <si>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</si>
  <si>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</si>
  <si>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</si>
  <si>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</si>
  <si>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</si>
  <si>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</si>
  <si>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</si>
  <si>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</si>
  <si>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</si>
  <si>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</si>
  <si>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</si>
  <si>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</si>
  <si>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</si>
  <si>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</si>
  <si>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</si>
  <si>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</si>
  <si>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</si>
  <si>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</si>
  <si>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</si>
  <si>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</si>
  <si>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</si>
  <si>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</si>
  <si>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</si>
  <si>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</si>
  <si>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</si>
  <si>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</si>
  <si>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</si>
  <si>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</si>
  <si>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</si>
  <si>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</si>
  <si>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</si>
  <si>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</si>
  <si>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</si>
  <si>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</si>
  <si>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</si>
  <si>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</si>
  <si>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</si>
  <si>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</si>
  <si>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</si>
  <si>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</si>
  <si>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</si>
  <si>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</si>
  <si>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</si>
  <si>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</si>
  <si>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</si>
  <si>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</si>
  <si>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</si>
  <si>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</si>
  <si>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</si>
  <si>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</si>
  <si>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</si>
  <si>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</si>
  <si>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</si>
  <si>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</si>
  <si>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</si>
  <si>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</si>
  <si>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</si>
  <si>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</si>
  <si>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</si>
  <si>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</si>
  <si>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</si>
  <si>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</si>
  <si>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</si>
  <si>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</si>
  <si>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</si>
  <si>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</si>
  <si>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</si>
  <si>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</si>
  <si>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</si>
  <si>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</si>
  <si>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</si>
  <si>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</si>
  <si>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</si>
  <si>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</si>
  <si>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</si>
  <si>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</si>
  <si>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</si>
  <si>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</si>
  <si>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</si>
  <si>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</si>
  <si>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</si>
  <si>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</si>
  <si>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</si>
  <si>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</si>
  <si>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</si>
  <si>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</si>
  <si>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</si>
  <si>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</si>
  <si>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</si>
  <si>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</si>
  <si>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</si>
  <si>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</si>
  <si>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</si>
  <si>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</si>
  <si>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</si>
  <si>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</si>
  <si>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</si>
  <si>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</si>
  <si>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</si>
  <si>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</si>
  <si>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</si>
  <si>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</si>
  <si>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</si>
  <si>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</si>
  <si>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</si>
  <si>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</si>
  <si>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</si>
  <si>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</si>
  <si>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</si>
  <si>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</si>
  <si>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</si>
  <si>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</si>
  <si>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</si>
  <si>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</si>
  <si>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</si>
  <si>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</si>
  <si>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</si>
  <si>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</si>
  <si>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</si>
  <si>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</si>
  <si>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</si>
  <si>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</si>
  <si>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</si>
  <si>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</si>
  <si>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</si>
  <si>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</si>
  <si>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</si>
  <si>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</si>
  <si>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</si>
  <si>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</si>
  <si>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</si>
  <si>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</si>
  <si>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</si>
  <si>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</si>
  <si>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</si>
  <si>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</si>
  <si>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</si>
  <si>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</si>
  <si>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</si>
  <si>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</si>
  <si>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</si>
  <si>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</si>
  <si>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</si>
  <si>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</si>
  <si>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</si>
  <si>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</si>
  <si>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</si>
  <si>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</si>
  <si>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</si>
  <si>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</si>
  <si>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</si>
  <si>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</si>
  <si>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</si>
  <si>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</si>
  <si>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</si>
  <si>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</si>
  <si>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</si>
  <si>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</si>
  <si>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</si>
  <si>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</si>
  <si>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</si>
  <si>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</si>
  <si>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</si>
  <si>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</si>
  <si>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</si>
  <si>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</si>
  <si>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</si>
  <si>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</si>
  <si>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</si>
  <si>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</si>
  <si>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</si>
  <si>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</si>
  <si>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</si>
  <si>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</si>
  <si>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</si>
  <si>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</si>
  <si>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</si>
  <si>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</si>
  <si>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</si>
  <si>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</si>
  <si>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</si>
  <si>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</si>
  <si>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</si>
  <si>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</si>
  <si>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</si>
  <si>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</si>
  <si>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</si>
  <si>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</si>
  <si>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</si>
  <si>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</si>
  <si>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</si>
  <si>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</si>
  <si>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</si>
  <si>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</si>
  <si>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</si>
  <si>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</si>
  <si>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</si>
  <si>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</si>
  <si>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</si>
  <si>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</si>
  <si>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</si>
  <si>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</si>
  <si>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</si>
  <si>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</si>
  <si>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</si>
  <si>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</si>
  <si>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</si>
  <si>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</si>
  <si>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</si>
  <si>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</si>
  <si>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</si>
  <si>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</si>
  <si>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</si>
  <si>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</si>
  <si>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</si>
  <si>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</si>
  <si>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</si>
  <si>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</si>
  <si>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</si>
  <si>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</si>
  <si>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</si>
  <si>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</si>
  <si>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</si>
  <si>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</si>
  <si>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</si>
  <si>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</si>
  <si>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</si>
  <si>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</si>
  <si>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</si>
  <si>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</si>
  <si>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</si>
  <si>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</si>
  <si>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</si>
  <si>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</si>
  <si>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</si>
  <si>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</si>
  <si>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</si>
  <si>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</si>
  <si>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</si>
  <si>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</si>
  <si>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</si>
  <si>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</si>
  <si>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</si>
  <si>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</si>
  <si>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</si>
  <si>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</si>
  <si>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</si>
  <si>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</si>
  <si>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</si>
  <si>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</si>
  <si>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</si>
  <si>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</si>
  <si>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</si>
  <si>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</si>
  <si>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</si>
  <si>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</si>
  <si>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</si>
  <si>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</si>
  <si>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</si>
  <si>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</si>
  <si>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</si>
  <si>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</si>
  <si>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</si>
  <si>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</si>
  <si>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</si>
  <si>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</si>
  <si>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</si>
  <si>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</si>
  <si>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</si>
  <si>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</si>
  <si>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</si>
  <si>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</si>
  <si>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</si>
  <si>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</si>
  <si>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</si>
  <si>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</si>
  <si>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</si>
  <si>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</si>
  <si>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</si>
  <si>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</si>
  <si>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</si>
  <si>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</si>
  <si>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</si>
  <si>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</si>
  <si>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</si>
  <si>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</si>
  <si>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</si>
  <si>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</si>
  <si>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</si>
  <si>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</si>
  <si>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</si>
  <si>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</si>
  <si>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</si>
  <si>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</si>
  <si>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</si>
  <si>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</si>
  <si>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</si>
  <si>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</si>
  <si>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</si>
  <si>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</si>
  <si>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</si>
  <si>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</si>
  <si>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</si>
  <si>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</si>
  <si>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</si>
  <si>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</si>
  <si>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</si>
  <si>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</si>
  <si>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</si>
  <si>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</si>
  <si>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</si>
  <si>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</si>
  <si>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</si>
  <si>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</si>
  <si>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</si>
  <si>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</si>
  <si>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</si>
  <si>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</si>
  <si>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</si>
  <si>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</si>
  <si>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</si>
  <si>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</si>
  <si>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</si>
  <si>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</si>
  <si>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</si>
  <si>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</si>
  <si>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</si>
  <si>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</si>
  <si>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</si>
  <si>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</si>
  <si>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</si>
  <si>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</si>
  <si>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</si>
  <si>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</si>
  <si>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</si>
  <si>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</si>
  <si>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</si>
  <si>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</si>
  <si>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</si>
  <si>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</si>
  <si>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</si>
  <si>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</si>
  <si>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</si>
  <si>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</si>
  <si>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</si>
  <si>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</si>
  <si>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</si>
  <si>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</si>
  <si>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</si>
  <si>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</si>
  <si>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</si>
  <si>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</si>
  <si>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</si>
  <si>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</si>
  <si>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</si>
  <si>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</si>
  <si>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</si>
  <si>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</si>
  <si>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</si>
  <si>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</si>
  <si>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</si>
  <si>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</si>
  <si>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</si>
  <si>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</si>
  <si>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</si>
  <si>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</si>
  <si>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</si>
  <si>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</si>
  <si>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</si>
  <si>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</si>
  <si>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</si>
  <si>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</si>
  <si>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</si>
  <si>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</si>
  <si>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</si>
  <si>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</si>
  <si>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</si>
  <si>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</si>
  <si>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</si>
  <si>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</si>
  <si>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</si>
  <si>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</si>
  <si>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</si>
  <si>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</si>
  <si>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</si>
  <si>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</si>
  <si>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</si>
  <si>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</si>
  <si>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</si>
  <si>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</si>
  <si>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</si>
  <si>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</si>
  <si>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</si>
  <si>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</si>
  <si>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</si>
  <si>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</si>
  <si>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</si>
  <si>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</si>
  <si>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</si>
  <si>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</si>
  <si>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</si>
  <si>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</si>
  <si>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</si>
  <si>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</si>
  <si>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</si>
  <si>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</si>
  <si>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</si>
  <si>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</si>
  <si>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</si>
  <si>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</si>
  <si>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</si>
  <si>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</si>
  <si>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</si>
  <si>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</si>
  <si>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</si>
  <si>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</si>
  <si>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</si>
  <si>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</si>
  <si>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</si>
  <si>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</si>
  <si>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</si>
  <si>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</si>
  <si>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</si>
  <si>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</si>
  <si>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</si>
  <si>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</si>
  <si>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</si>
  <si>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</si>
  <si>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</si>
  <si>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</si>
  <si>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</si>
  <si>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</si>
  <si>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</si>
  <si>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</si>
  <si>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</si>
  <si>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</si>
  <si>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</si>
  <si>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</si>
  <si>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</si>
  <si>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</si>
  <si>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</si>
  <si>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</si>
  <si>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</si>
  <si>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</si>
  <si>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</si>
  <si>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</si>
  <si>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</si>
  <si>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</si>
  <si>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</si>
  <si>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</si>
  <si>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</si>
  <si>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</si>
  <si>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</si>
  <si>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</si>
  <si>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</si>
  <si>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</si>
  <si>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</si>
  <si>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</si>
  <si>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</si>
  <si>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</si>
  <si>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</si>
  <si>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</si>
  <si>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</si>
  <si>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</si>
  <si>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</si>
  <si>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</si>
  <si>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</si>
  <si>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</si>
  <si>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</si>
  <si>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</si>
  <si>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</si>
  <si>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</si>
  <si>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</si>
  <si>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</si>
  <si>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</si>
  <si>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</si>
  <si>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</si>
  <si>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</si>
  <si>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</si>
  <si>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</si>
  <si>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</si>
  <si>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</si>
  <si>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</si>
  <si>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</si>
  <si>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</si>
  <si>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</si>
  <si>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</si>
  <si>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</si>
  <si>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</si>
  <si>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</si>
  <si>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</si>
  <si>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</si>
  <si>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</si>
  <si>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</si>
  <si>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</si>
  <si>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</si>
  <si>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</si>
  <si>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</si>
  <si>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</si>
  <si>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</si>
  <si>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</si>
  <si>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</si>
  <si>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</si>
  <si>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</si>
  <si>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</si>
  <si>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</si>
  <si>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</si>
  <si>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</si>
  <si>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</si>
  <si>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</si>
  <si>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</si>
  <si>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</si>
  <si>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</si>
  <si>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</si>
  <si>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</si>
  <si>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</si>
  <si>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</si>
  <si>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</si>
  <si>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</si>
  <si>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</si>
  <si>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</si>
  <si>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</si>
  <si>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</si>
  <si>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</si>
  <si>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</si>
  <si>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</si>
  <si>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</si>
  <si>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</si>
  <si>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</si>
  <si>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</si>
  <si>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</si>
  <si>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</si>
  <si>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</si>
  <si>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</si>
  <si>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</si>
  <si>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</si>
  <si>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</si>
  <si>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</si>
  <si>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</si>
  <si>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</si>
  <si>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</si>
  <si>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</si>
  <si>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</si>
  <si>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</si>
  <si>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</si>
  <si>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</si>
  <si>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</si>
  <si>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</si>
  <si>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</si>
  <si>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</si>
  <si>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</si>
  <si>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</si>
  <si>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</si>
  <si>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</si>
  <si>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</si>
  <si>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</si>
  <si>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</si>
  <si>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</si>
  <si>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</si>
  <si>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</si>
  <si>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</si>
  <si>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</si>
  <si>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</si>
  <si>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</si>
  <si>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</si>
  <si>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</si>
  <si>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</si>
  <si>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</si>
  <si>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</si>
  <si>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</si>
  <si>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</si>
  <si>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</si>
  <si>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</si>
  <si>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</si>
  <si>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</si>
  <si>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</si>
  <si>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</si>
  <si>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</si>
  <si>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</si>
  <si>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</si>
  <si>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</si>
  <si>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</si>
  <si>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</si>
  <si>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</si>
  <si>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</si>
  <si>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</si>
  <si>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</si>
  <si>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</si>
  <si>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</si>
  <si>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</si>
  <si>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</si>
  <si>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</si>
  <si>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</si>
  <si>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</si>
  <si>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</si>
  <si>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</si>
  <si>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</si>
  <si>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</si>
  <si>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</si>
  <si>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</si>
  <si>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</si>
  <si>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</si>
  <si>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</si>
  <si>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</si>
  <si>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</si>
  <si>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</si>
  <si>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</si>
  <si>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</si>
  <si>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</si>
  <si>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</si>
  <si>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</si>
  <si>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</si>
  <si>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</si>
  <si>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</si>
  <si>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</si>
  <si>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</si>
  <si>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</si>
  <si>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</si>
  <si>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</si>
  <si>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</si>
  <si>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</si>
  <si>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</si>
  <si>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</si>
  <si>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</si>
  <si>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</si>
  <si>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</si>
  <si>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</si>
  <si>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</si>
  <si>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</si>
  <si>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</si>
  <si>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</si>
  <si>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</si>
  <si>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</si>
  <si>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</si>
  <si>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</si>
  <si>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</si>
  <si>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</si>
  <si>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</si>
  <si>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</si>
  <si>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</si>
  <si>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</si>
  <si>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</si>
  <si>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</si>
  <si>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</si>
  <si>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</si>
  <si>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</si>
  <si>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</si>
  <si>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</si>
  <si>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</si>
  <si>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</si>
  <si>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</si>
  <si>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</si>
  <si>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</si>
  <si>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</si>
  <si>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</si>
  <si>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</si>
  <si>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</si>
  <si>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</si>
  <si>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</si>
  <si>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</si>
  <si>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</si>
  <si>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</si>
  <si>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</si>
  <si>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</si>
  <si>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</si>
  <si>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</si>
  <si>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</si>
  <si>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</si>
  <si>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</si>
  <si>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</si>
  <si>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</si>
  <si>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</si>
  <si>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</si>
  <si>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</si>
  <si>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</si>
  <si>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</si>
  <si>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</si>
  <si>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</si>
  <si>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</si>
  <si>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</si>
  <si>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</si>
  <si>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</si>
  <si>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</si>
  <si>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</si>
  <si>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</si>
  <si>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</si>
  <si>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</si>
  <si>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</si>
  <si>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</si>
  <si>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</si>
  <si>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</si>
  <si>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</si>
  <si>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</si>
  <si>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</si>
  <si>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</si>
  <si>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</si>
  <si>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</si>
  <si>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</si>
  <si>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</si>
  <si>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</si>
  <si>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</si>
  <si>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</si>
  <si>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</si>
  <si>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</si>
  <si>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</si>
  <si>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</si>
  <si>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</si>
  <si>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</si>
  <si>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</si>
  <si>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</si>
  <si>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</si>
  <si>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</si>
  <si>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</si>
  <si>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</si>
  <si>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</si>
  <si>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</si>
  <si>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</si>
  <si>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</si>
  <si>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</si>
  <si>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</si>
  <si>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</si>
  <si>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</si>
  <si>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</si>
  <si>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</si>
  <si>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</si>
  <si>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</si>
  <si>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</si>
  <si>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</si>
  <si>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</si>
  <si>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</si>
  <si>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</si>
  <si>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</si>
  <si>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</si>
  <si>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</si>
  <si>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</si>
  <si>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</si>
  <si>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</si>
  <si>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</si>
  <si>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</si>
  <si>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</si>
  <si>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</si>
  <si>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</si>
  <si>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</si>
  <si>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</si>
  <si>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</si>
  <si>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</si>
  <si>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</si>
  <si>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</si>
  <si>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</si>
  <si>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</si>
  <si>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</si>
  <si>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</si>
  <si>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</si>
  <si>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</si>
  <si>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</si>
  <si>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</si>
  <si>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</si>
  <si>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</si>
  <si>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</si>
  <si>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</si>
  <si>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</si>
  <si>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</si>
  <si>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</si>
  <si>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</si>
  <si>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</si>
  <si>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</si>
  <si>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</si>
  <si>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</si>
  <si>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</si>
  <si>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</si>
  <si>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</si>
  <si>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</si>
  <si>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</si>
  <si>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</si>
  <si>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</si>
  <si>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</si>
  <si>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</si>
  <si>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</si>
  <si>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</si>
  <si>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</si>
  <si>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</si>
  <si>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</si>
  <si>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</si>
  <si>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</si>
  <si>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</si>
  <si>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</si>
  <si>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</si>
  <si>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</si>
  <si>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</si>
  <si>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</si>
  <si>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</si>
  <si>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</si>
  <si>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</si>
  <si>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</si>
  <si>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</si>
  <si>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</si>
  <si>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</si>
  <si>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</si>
  <si>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</si>
  <si>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</si>
  <si>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</si>
  <si>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</si>
  <si>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</si>
  <si>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</si>
  <si>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</si>
  <si>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</si>
  <si>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</si>
  <si>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</si>
  <si>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</si>
  <si>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</si>
  <si>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</si>
  <si>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</si>
  <si>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</si>
  <si>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</si>
  <si>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</si>
  <si>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</si>
  <si>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</si>
  <si>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</si>
  <si>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</si>
  <si>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</si>
  <si>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</si>
  <si>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</si>
  <si>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</si>
  <si>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</si>
  <si>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</si>
  <si>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</si>
  <si>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</si>
  <si>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</si>
  <si>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</si>
  <si>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</si>
  <si>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</si>
  <si>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</si>
  <si>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</si>
  <si>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</si>
  <si>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</si>
  <si>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</si>
  <si>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</si>
  <si>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</si>
  <si>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</si>
  <si>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</si>
  <si>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</si>
  <si>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</si>
  <si>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</si>
  <si>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</si>
  <si>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</si>
  <si>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</si>
  <si>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</si>
  <si>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</si>
  <si>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</si>
  <si>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</si>
  <si>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</si>
  <si>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</si>
  <si>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</si>
  <si>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</si>
  <si>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</si>
  <si>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</si>
  <si>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</si>
  <si>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</si>
  <si>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</si>
  <si>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</si>
  <si>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</si>
  <si>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</si>
  <si>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</si>
  <si>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</si>
  <si>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</si>
  <si>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</si>
  <si>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</si>
  <si>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</si>
  <si>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</si>
  <si>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</si>
  <si>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</si>
  <si>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</si>
  <si>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</si>
  <si>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</si>
  <si>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</si>
  <si>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</si>
  <si>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</si>
  <si>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</si>
  <si>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</si>
  <si>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</si>
  <si>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</si>
  <si>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</si>
  <si>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</si>
  <si>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</si>
  <si>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</si>
  <si>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</si>
  <si>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</si>
  <si>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</si>
  <si>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</si>
  <si>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</si>
  <si>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</si>
  <si>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</si>
  <si>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</si>
  <si>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</si>
  <si>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</si>
  <si>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</si>
  <si>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</si>
  <si>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</si>
  <si>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</si>
  <si>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</si>
  <si>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</si>
  <si>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</si>
  <si>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</si>
  <si>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</si>
  <si>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</si>
  <si>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</si>
  <si>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</si>
  <si>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</si>
  <si>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</si>
  <si>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</si>
  <si>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</si>
  <si>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</si>
  <si>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</si>
  <si>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</si>
  <si>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</si>
  <si>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</si>
  <si>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</si>
  <si>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</si>
  <si>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</si>
  <si>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</si>
  <si>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</si>
  <si>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</si>
  <si>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</si>
  <si>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</si>
  <si>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</si>
  <si>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</si>
  <si>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</si>
  <si>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</si>
  <si>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</si>
  <si>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</si>
  <si>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</si>
  <si>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</si>
  <si>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</si>
  <si>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</si>
  <si>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</si>
  <si>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</si>
  <si>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</si>
  <si>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</si>
  <si>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</si>
  <si>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</si>
  <si>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</si>
  <si>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</si>
  <si>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</si>
  <si>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</si>
  <si>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</si>
  <si>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</si>
  <si>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</si>
  <si>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</si>
  <si>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</si>
  <si>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</si>
  <si>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</si>
  <si>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</si>
  <si>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</si>
  <si>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</si>
  <si>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</si>
  <si>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</si>
  <si>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</si>
  <si>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</si>
  <si>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</si>
  <si>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</si>
  <si>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</si>
  <si>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</si>
  <si>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</si>
  <si>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</si>
  <si>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</si>
  <si>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</si>
  <si>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</si>
  <si>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</si>
  <si>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</si>
  <si>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</si>
  <si>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</si>
  <si>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</si>
  <si>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</si>
  <si>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</si>
  <si>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</si>
  <si>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</si>
  <si>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</si>
  <si>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</si>
  <si>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</si>
  <si>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</si>
  <si>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</si>
  <si>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</si>
  <si>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</si>
  <si>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</si>
  <si>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</si>
  <si>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</si>
  <si>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</si>
  <si>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</si>
  <si>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</si>
  <si>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</si>
  <si>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</si>
  <si>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</si>
  <si>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</si>
  <si>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</si>
  <si>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</si>
  <si>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</si>
  <si>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</si>
  <si>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</si>
  <si>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</si>
  <si>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</si>
  <si>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</si>
  <si>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</si>
  <si>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</si>
  <si>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</si>
  <si>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</si>
  <si>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</si>
  <si>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</si>
  <si>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</si>
  <si>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</si>
  <si>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</si>
  <si>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</si>
  <si>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</si>
  <si>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</si>
  <si>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</si>
  <si>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</si>
  <si>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</si>
  <si>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</si>
  <si>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</si>
  <si>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</si>
  <si>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</si>
  <si>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</si>
  <si>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</si>
  <si>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</si>
  <si>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</si>
  <si>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</si>
  <si>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</si>
  <si>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</si>
  <si>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</si>
  <si>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</si>
  <si>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</si>
  <si>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</si>
  <si>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</si>
  <si>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</si>
  <si>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</si>
  <si>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</si>
  <si>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</si>
  <si>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</si>
  <si>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</si>
  <si>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</si>
  <si>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</si>
  <si>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</si>
  <si>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</si>
  <si>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</si>
  <si>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</si>
  <si>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</si>
  <si>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</si>
  <si>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</si>
  <si>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</si>
  <si>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</si>
  <si>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</si>
  <si>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</si>
  <si>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</si>
  <si>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</si>
  <si>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</si>
  <si>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</si>
  <si>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</si>
  <si>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</si>
  <si>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</si>
  <si>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</si>
  <si>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</si>
  <si>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</si>
  <si>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</si>
  <si>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</si>
  <si>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</si>
  <si>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</si>
  <si>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</si>
  <si>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</si>
  <si>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</si>
  <si>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</si>
  <si>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</si>
  <si>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</si>
  <si>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</si>
  <si>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</si>
  <si>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</si>
  <si>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</si>
  <si>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</si>
  <si>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</si>
  <si>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</si>
  <si>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</si>
  <si>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</si>
  <si>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</si>
  <si>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</si>
  <si>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</si>
  <si>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</si>
  <si>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</si>
  <si>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</si>
  <si>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</si>
  <si>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</si>
  <si>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</si>
  <si>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</si>
  <si>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</si>
  <si>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</si>
  <si>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</si>
  <si>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</si>
  <si>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</si>
  <si>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</si>
  <si>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</si>
  <si>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</si>
  <si>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</si>
  <si>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</si>
  <si>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</si>
  <si>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</si>
  <si>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</si>
  <si>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</si>
  <si>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</si>
  <si>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</si>
  <si>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</si>
  <si>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</si>
  <si>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</si>
  <si>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</si>
  <si>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</si>
  <si>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</si>
  <si>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</si>
  <si>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</si>
  <si>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</si>
  <si>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</si>
  <si>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</si>
  <si>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</si>
  <si>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</si>
  <si>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</si>
  <si>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</si>
  <si>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</si>
  <si>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</si>
  <si>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</si>
  <si>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</si>
  <si>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</si>
  <si>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</si>
  <si>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</si>
  <si>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</si>
  <si>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</si>
  <si>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</si>
  <si>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</si>
  <si>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</si>
  <si>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</si>
  <si>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</si>
  <si>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</si>
  <si>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</si>
  <si>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</si>
  <si>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</si>
  <si>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</si>
  <si>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</si>
  <si>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</si>
  <si>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</si>
  <si>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</si>
  <si>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</si>
  <si>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</si>
  <si>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</si>
  <si>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</si>
  <si>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</si>
  <si>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</si>
  <si>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</si>
  <si>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</si>
  <si>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</si>
  <si>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</si>
  <si>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</si>
  <si>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</si>
  <si>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</si>
  <si>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</si>
  <si>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</si>
  <si>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</si>
  <si>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</si>
  <si>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</si>
  <si>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</si>
  <si>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</si>
  <si>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</si>
  <si>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</si>
  <si>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</si>
  <si>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</si>
  <si>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</si>
  <si>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</si>
  <si>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</si>
  <si>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</si>
  <si>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</si>
  <si>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</si>
  <si>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</si>
  <si>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</si>
  <si>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</si>
  <si>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</si>
  <si>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</si>
  <si>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</si>
  <si>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</si>
  <si>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</si>
  <si>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</si>
  <si>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</si>
  <si>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</si>
  <si>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</si>
  <si>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</si>
  <si>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</si>
  <si>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</si>
  <si>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</si>
  <si>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</si>
  <si>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</si>
  <si>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</si>
  <si>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</si>
  <si>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</si>
  <si>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</si>
  <si>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</si>
  <si>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</si>
  <si>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</si>
  <si>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</si>
  <si>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</si>
  <si>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</si>
  <si>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</si>
  <si>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</si>
  <si>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</si>
  <si>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</si>
  <si>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</si>
  <si>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</si>
  <si>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</si>
  <si>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</si>
  <si>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</si>
  <si>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</si>
  <si>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</si>
  <si>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</si>
  <si>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</si>
  <si>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</si>
  <si>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</si>
  <si>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</si>
  <si>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</si>
  <si>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</si>
  <si>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</si>
  <si>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</si>
  <si>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</si>
  <si>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</si>
  <si>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</si>
  <si>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</si>
  <si>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</si>
  <si>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</si>
  <si>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</si>
  <si>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</si>
  <si>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</si>
  <si>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</si>
  <si>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</si>
  <si>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</si>
  <si>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</si>
  <si>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</si>
  <si>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</si>
  <si>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</si>
  <si>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</si>
  <si>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</si>
  <si>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</si>
  <si>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</si>
  <si>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</si>
  <si>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</si>
  <si>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</si>
  <si>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</si>
  <si>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</si>
  <si>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</si>
  <si>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</si>
  <si>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</si>
  <si>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</si>
  <si>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</si>
  <si>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</si>
  <si>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</si>
  <si>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</si>
  <si>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</si>
  <si>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</si>
  <si>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</si>
  <si>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</si>
  <si>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</si>
  <si>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</si>
  <si>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</si>
  <si>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</si>
  <si>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</si>
  <si>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</si>
  <si>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</si>
  <si>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</si>
  <si>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</si>
  <si>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</si>
  <si>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</si>
  <si>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</si>
  <si>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</si>
  <si>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</si>
  <si>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</si>
  <si>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</si>
  <si>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</si>
  <si>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</si>
  <si>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</si>
  <si>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</si>
  <si>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</si>
  <si>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</si>
  <si>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</si>
  <si>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</si>
  <si>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</si>
  <si>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</si>
  <si>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</si>
  <si>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</si>
  <si>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</si>
  <si>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</si>
  <si>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</si>
  <si>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</si>
  <si>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</si>
  <si>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</si>
  <si>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</si>
  <si>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</si>
  <si>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</si>
  <si>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</si>
  <si>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</si>
  <si>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</si>
  <si>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</si>
  <si>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</si>
  <si>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</si>
  <si>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</si>
  <si>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</si>
  <si>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</si>
  <si>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</si>
  <si>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</si>
  <si>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</si>
  <si>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</si>
  <si>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</si>
  <si>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</si>
  <si>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</si>
  <si>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</si>
  <si>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</si>
  <si>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</si>
  <si>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</si>
  <si>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</si>
  <si>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</si>
  <si>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</si>
  <si>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</si>
  <si>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</si>
  <si>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</si>
  <si>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</si>
  <si>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</si>
  <si>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</si>
  <si>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</si>
  <si>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</si>
  <si>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</si>
  <si>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</si>
  <si>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</si>
  <si>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</si>
  <si>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</si>
  <si>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</si>
  <si>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</si>
  <si>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</si>
  <si>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</si>
  <si>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</si>
  <si>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</si>
  <si>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</si>
  <si>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</si>
  <si>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</si>
  <si>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</si>
  <si>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</si>
  <si>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</si>
  <si>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</si>
  <si>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</si>
  <si>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</si>
  <si>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</si>
  <si>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</si>
  <si>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</si>
  <si>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</si>
  <si>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</si>
  <si>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</si>
  <si>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</si>
  <si>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</si>
  <si>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</si>
  <si>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</si>
  <si>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</si>
  <si>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</si>
  <si>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</si>
  <si>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</si>
  <si>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</si>
  <si>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</si>
  <si>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</si>
  <si>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</si>
  <si>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</si>
  <si>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</si>
  <si>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</si>
  <si>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</si>
  <si>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</si>
  <si>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</si>
  <si>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</si>
  <si>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</si>
  <si>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</si>
  <si>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</si>
  <si>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</si>
  <si>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</si>
  <si>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</si>
  <si>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</si>
  <si>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</si>
  <si>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</si>
  <si>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</si>
  <si>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</si>
  <si>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</si>
  <si>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</si>
  <si>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</si>
  <si>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</si>
  <si>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</si>
  <si>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</si>
  <si>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</si>
  <si>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</si>
  <si>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</si>
  <si>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</si>
  <si>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</si>
  <si>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</si>
  <si>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</si>
  <si>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</si>
  <si>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</si>
  <si>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</si>
  <si>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</si>
  <si>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</si>
  <si>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</si>
  <si>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</si>
  <si>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</si>
  <si>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</si>
  <si>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</si>
  <si>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</si>
  <si>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</si>
  <si>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</si>
  <si>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</si>
  <si>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</si>
  <si>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</si>
  <si>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</si>
  <si>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</si>
  <si>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</si>
  <si>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</si>
  <si>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</si>
  <si>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</si>
  <si>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</si>
  <si>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</si>
  <si>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</si>
  <si>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</si>
  <si>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</si>
  <si>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</si>
  <si>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</si>
  <si>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</si>
  <si>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</si>
  <si>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</si>
  <si>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</si>
  <si>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</si>
  <si>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</si>
  <si>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</si>
  <si>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</si>
  <si>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</si>
  <si>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</si>
  <si>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</si>
  <si>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</si>
  <si>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</si>
  <si>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</si>
  <si>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</si>
  <si>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</si>
  <si>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</si>
  <si>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</si>
  <si>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</si>
  <si>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</si>
  <si>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</si>
  <si>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</si>
  <si>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</si>
  <si>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</si>
  <si>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</si>
  <si>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</si>
  <si>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</si>
  <si>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</si>
  <si>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</si>
  <si>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</si>
  <si>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</si>
  <si>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</si>
  <si>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</si>
  <si>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</si>
  <si>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</si>
  <si>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</si>
  <si>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</si>
  <si>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</si>
  <si>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</si>
  <si>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</si>
  <si>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</si>
  <si>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</si>
  <si>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</si>
  <si>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</si>
  <si>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</si>
  <si>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</si>
  <si>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</si>
  <si>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</si>
  <si>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</si>
  <si>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</si>
  <si>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</si>
  <si>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</si>
  <si>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</si>
  <si>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</si>
  <si>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</si>
  <si>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</si>
  <si>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</si>
  <si>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</si>
  <si>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</si>
  <si>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</si>
  <si>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</si>
  <si>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</si>
  <si>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</si>
  <si>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</si>
  <si>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</si>
  <si>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</si>
  <si>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</si>
  <si>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</si>
  <si>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</si>
  <si>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</si>
  <si>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</si>
  <si>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</si>
  <si>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</si>
  <si>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</si>
  <si>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</si>
  <si>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</si>
  <si>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</si>
  <si>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</si>
  <si>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</si>
  <si>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</si>
  <si>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</si>
  <si>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</si>
  <si>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</si>
  <si>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</si>
  <si>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</si>
  <si>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</si>
  <si>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</si>
  <si>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</si>
  <si>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</si>
  <si>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</si>
  <si>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</si>
  <si>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</si>
  <si>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</si>
  <si>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</si>
  <si>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</si>
  <si>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</si>
  <si>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</si>
  <si>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</si>
  <si>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</si>
  <si>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</si>
  <si>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</si>
  <si>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</si>
  <si>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</si>
  <si>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</si>
  <si>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</si>
  <si>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</si>
  <si>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</si>
  <si>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</si>
  <si>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</si>
  <si>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</si>
  <si>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</si>
  <si>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</si>
  <si>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</si>
  <si>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</si>
  <si>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</si>
  <si>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</si>
  <si>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</si>
  <si>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</si>
  <si>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</si>
  <si>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</si>
  <si>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</si>
  <si>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</si>
  <si>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</si>
  <si>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</si>
  <si>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</si>
  <si>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</si>
  <si>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</si>
  <si>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</si>
  <si>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</si>
  <si>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</si>
  <si>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</si>
  <si>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</si>
  <si>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</si>
  <si>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</si>
  <si>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</si>
  <si>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</si>
  <si>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</si>
  <si>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</si>
  <si>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</si>
  <si>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</si>
  <si>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</si>
  <si>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</si>
  <si>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</si>
  <si>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</si>
  <si>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</si>
  <si>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</si>
  <si>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</si>
  <si>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</si>
  <si>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</si>
  <si>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</si>
  <si>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</si>
  <si>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</si>
  <si>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</si>
  <si>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</si>
  <si>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</si>
  <si>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</si>
  <si>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</si>
  <si>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</si>
  <si>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</si>
  <si>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</si>
  <si>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</si>
  <si>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</si>
  <si>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</si>
  <si>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</si>
  <si>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</si>
  <si>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</si>
  <si>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</si>
  <si>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</si>
  <si>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</si>
  <si>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</si>
  <si>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</si>
  <si>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</si>
  <si>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</si>
  <si>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</si>
  <si>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</si>
  <si>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</si>
  <si>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</si>
  <si>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</si>
  <si>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</si>
  <si>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</si>
  <si>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</si>
  <si>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</si>
  <si>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</si>
  <si>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</si>
  <si>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</si>
  <si>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</si>
  <si>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</si>
  <si>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</si>
  <si>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</si>
  <si>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</si>
  <si>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</si>
  <si>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</si>
  <si>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</si>
  <si>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</si>
  <si>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</si>
  <si>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</si>
  <si>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</si>
  <si>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</si>
  <si>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</si>
  <si>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</si>
  <si>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</si>
  <si>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</si>
  <si>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</si>
  <si>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</si>
  <si>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</si>
  <si>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</si>
  <si>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</si>
  <si>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</si>
  <si>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</si>
  <si>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</si>
  <si>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</si>
  <si>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</si>
  <si>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</si>
  <si>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</si>
  <si>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</si>
  <si>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</si>
  <si>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</si>
  <si>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</si>
  <si>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</si>
  <si>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</si>
  <si>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</si>
  <si>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</si>
  <si>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</si>
  <si>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</si>
  <si>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</si>
  <si>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</si>
  <si>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</si>
  <si>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</si>
  <si>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</si>
  <si>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</si>
  <si>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</si>
  <si>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</si>
  <si>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</si>
  <si>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</si>
  <si>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</si>
  <si>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</si>
  <si>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</si>
  <si>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</si>
  <si>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</si>
  <si>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</si>
  <si>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</si>
  <si>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</si>
  <si>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</si>
  <si>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</si>
  <si>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</si>
  <si>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</si>
  <si>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</si>
  <si>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</si>
  <si>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</si>
  <si>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</si>
  <si>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</si>
  <si>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</si>
  <si>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</si>
  <si>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</si>
  <si>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</si>
  <si>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</si>
  <si>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</si>
  <si>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</si>
  <si>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</si>
  <si>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</si>
  <si>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</si>
  <si>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</si>
  <si>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</si>
  <si>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</si>
  <si>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</si>
  <si>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</si>
  <si>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</si>
  <si>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</si>
  <si>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</si>
  <si>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</si>
  <si>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</si>
  <si>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</si>
  <si>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</si>
  <si>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</si>
  <si>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</si>
  <si>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</si>
  <si>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</si>
  <si>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</si>
  <si>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</si>
  <si>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</si>
  <si>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</si>
  <si>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</si>
  <si>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</si>
  <si>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</si>
  <si>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</si>
  <si>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</si>
  <si>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</si>
  <si>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</si>
  <si>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</si>
  <si>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</si>
  <si>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</si>
  <si>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</si>
  <si>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</si>
  <si>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</si>
  <si>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</si>
  <si>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</si>
  <si>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</si>
  <si>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</si>
  <si>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</si>
  <si>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</si>
  <si>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</si>
  <si>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</si>
  <si>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</si>
  <si>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</si>
  <si>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</si>
  <si>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</si>
  <si>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</si>
  <si>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</si>
  <si>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</si>
  <si>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</si>
  <si>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</si>
  <si>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</si>
  <si>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</si>
  <si>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</si>
  <si>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</si>
  <si>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</si>
  <si>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</si>
  <si>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</si>
  <si>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</si>
  <si>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</si>
  <si>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</si>
  <si>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</si>
  <si>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</si>
  <si>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</si>
  <si>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</si>
  <si>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</si>
  <si>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</si>
  <si>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</si>
  <si>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</si>
  <si>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</si>
  <si>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</si>
  <si>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</si>
  <si>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</si>
  <si>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</si>
  <si>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</si>
  <si>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</si>
  <si>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</si>
  <si>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</si>
  <si>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</si>
  <si>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</si>
  <si>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</si>
  <si>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</si>
  <si>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</si>
  <si>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</si>
  <si>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</si>
  <si>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</si>
  <si>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</si>
  <si>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</si>
  <si>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</si>
  <si>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</si>
  <si>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</si>
  <si>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</si>
  <si>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</si>
  <si>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</si>
  <si>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</si>
  <si>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</si>
  <si>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</si>
  <si>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</si>
  <si>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</si>
  <si>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</si>
  <si>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</si>
  <si>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</si>
  <si>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</si>
  <si>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</si>
  <si>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</si>
  <si>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</si>
  <si>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</si>
  <si>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</si>
  <si>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</si>
  <si>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</si>
  <si>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</si>
  <si>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</si>
  <si>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</si>
  <si>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</si>
  <si>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</si>
  <si>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</si>
  <si>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</si>
  <si>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</si>
  <si>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</si>
  <si>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</si>
  <si>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</si>
  <si>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</si>
  <si>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</si>
  <si>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</si>
  <si>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</si>
  <si>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</si>
  <si>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</si>
  <si>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</si>
  <si>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</si>
  <si>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</si>
  <si>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</si>
  <si>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</si>
  <si>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</si>
  <si>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</si>
  <si>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</si>
  <si>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</si>
  <si>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</si>
  <si>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</si>
  <si>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</si>
  <si>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</si>
  <si>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</si>
  <si>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</si>
  <si>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</si>
  <si>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</si>
  <si>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</si>
  <si>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</si>
  <si>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</si>
  <si>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</si>
  <si>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</si>
  <si>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</si>
  <si>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</si>
  <si>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</si>
  <si>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</si>
  <si>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</si>
  <si>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</si>
  <si>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</si>
  <si>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</si>
  <si>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</si>
  <si>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</si>
  <si>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</si>
  <si>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</si>
  <si>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</si>
  <si>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</si>
  <si>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</si>
  <si>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</si>
  <si>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</si>
  <si>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</si>
  <si>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</si>
  <si>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</si>
  <si>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</si>
  <si>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</si>
  <si>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</si>
  <si>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</si>
  <si>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</si>
  <si>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</si>
  <si>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</si>
  <si>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</si>
  <si>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</si>
  <si>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</si>
  <si>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</si>
  <si>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</si>
  <si>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</si>
  <si>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</si>
  <si>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</si>
  <si>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</si>
  <si>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</si>
  <si>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</si>
  <si>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</si>
  <si>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</si>
  <si>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</si>
  <si>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</si>
  <si>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</si>
  <si>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</si>
  <si>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</si>
  <si>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</si>
  <si>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</si>
  <si>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</si>
  <si>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</si>
  <si>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</si>
  <si>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</si>
  <si>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</si>
  <si>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</si>
  <si>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</si>
  <si>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</si>
  <si>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</si>
  <si>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</si>
  <si>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</si>
  <si>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</si>
  <si>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</si>
  <si>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</si>
  <si>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</si>
  <si>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</si>
  <si>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</si>
  <si>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</si>
  <si>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</si>
  <si>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</si>
  <si>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</si>
  <si>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</si>
  <si>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</si>
  <si>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</si>
  <si>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</si>
  <si>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</si>
  <si>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</si>
  <si>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</si>
  <si>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</si>
  <si>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</si>
  <si>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</si>
  <si>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</si>
  <si>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</si>
  <si>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</si>
  <si>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</si>
  <si>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</si>
  <si>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</si>
  <si>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</si>
  <si>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</si>
  <si>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</si>
  <si>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</si>
  <si>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</si>
  <si>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</si>
  <si>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</si>
  <si>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</si>
  <si>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</si>
  <si>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</si>
  <si>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</si>
  <si>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</si>
  <si>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</si>
  <si>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</si>
  <si>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</si>
  <si>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</si>
  <si>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</si>
  <si>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</si>
  <si>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</si>
  <si>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</si>
  <si>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</si>
  <si>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</si>
  <si>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</si>
  <si>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</si>
  <si>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</si>
  <si>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</si>
  <si>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</si>
  <si>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</si>
  <si>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</si>
  <si>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</si>
  <si>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</si>
  <si>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</si>
  <si>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</si>
  <si>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</si>
  <si>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</si>
  <si>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</si>
  <si>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</si>
  <si>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</si>
  <si>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</si>
  <si>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</si>
  <si>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</si>
  <si>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</si>
  <si>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</si>
  <si>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</si>
  <si>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</si>
  <si>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</si>
  <si>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</si>
  <si>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</si>
  <si>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</si>
  <si>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</si>
  <si>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</si>
  <si>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</si>
  <si>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</si>
  <si>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</si>
  <si>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</si>
  <si>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</si>
  <si>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</si>
  <si>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</si>
  <si>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</si>
  <si>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</si>
  <si>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</si>
  <si>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</si>
  <si>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</si>
  <si>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</si>
  <si>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</si>
  <si>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</si>
  <si>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</si>
  <si>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</si>
  <si>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</si>
  <si>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</si>
  <si>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</si>
  <si>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</si>
  <si>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</si>
  <si>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</si>
  <si>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</si>
  <si>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</si>
  <si>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</si>
  <si>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</si>
  <si>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</si>
  <si>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</si>
  <si>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</si>
  <si>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</si>
  <si>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</si>
  <si>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</si>
  <si>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</si>
  <si>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</si>
  <si>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</si>
  <si>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</si>
  <si>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</si>
  <si>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</si>
  <si>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</si>
  <si>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</si>
  <si>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</si>
  <si>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</si>
  <si>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</si>
  <si>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</si>
  <si>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</si>
  <si>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</si>
  <si>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</si>
  <si>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</si>
  <si>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</si>
  <si>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</si>
  <si>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</si>
  <si>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</si>
  <si>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</si>
  <si>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</si>
  <si>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</si>
  <si>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</si>
  <si>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</si>
  <si>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</si>
  <si>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</si>
  <si>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</si>
  <si>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</si>
  <si>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</si>
  <si>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</si>
  <si>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</si>
  <si>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</si>
  <si>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</si>
  <si>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</si>
  <si>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</si>
  <si>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</si>
  <si>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</si>
  <si>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</si>
  <si>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</si>
  <si>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</si>
  <si>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</si>
  <si>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</si>
  <si>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</si>
  <si>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</si>
  <si>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</si>
  <si>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</si>
  <si>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</si>
  <si>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</si>
  <si>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</si>
  <si>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</si>
  <si>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</si>
  <si>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</si>
  <si>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</si>
  <si>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</si>
  <si>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</si>
  <si>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</si>
  <si>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</si>
  <si>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</si>
  <si>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</si>
  <si>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</si>
  <si>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</si>
  <si>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</si>
  <si>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</si>
  <si>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</si>
  <si>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</si>
  <si>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</si>
  <si>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</si>
  <si>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</si>
  <si>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</si>
  <si>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</si>
  <si>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</si>
  <si>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</si>
  <si>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</si>
  <si>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</si>
  <si>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</si>
  <si>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</si>
  <si>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</si>
  <si>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</si>
  <si>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</si>
  <si>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</si>
  <si>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</si>
  <si>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</si>
  <si>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</si>
  <si>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</si>
  <si>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</si>
  <si>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</si>
  <si>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</si>
  <si>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</si>
  <si>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</si>
  <si>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</si>
  <si>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</si>
  <si>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</si>
  <si>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</si>
  <si>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</si>
  <si>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</si>
  <si>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</si>
  <si>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</si>
  <si>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</si>
  <si>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</si>
  <si>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</si>
  <si>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</si>
  <si>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</si>
  <si>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</si>
  <si>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</si>
  <si>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</si>
  <si>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</si>
  <si>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</si>
  <si>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</si>
  <si>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</si>
  <si>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</si>
  <si>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</si>
  <si>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</si>
  <si>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</si>
  <si>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</si>
  <si>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</si>
  <si>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</si>
  <si>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</si>
  <si>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</si>
  <si>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</si>
  <si>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</si>
  <si>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</si>
  <si>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</si>
  <si>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</si>
  <si>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</si>
  <si>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</si>
  <si>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</si>
  <si>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</si>
  <si>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</si>
  <si>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</si>
  <si>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</si>
  <si>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</si>
  <si>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</si>
  <si>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</si>
  <si>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</si>
  <si>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</si>
  <si>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</si>
  <si>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</si>
  <si>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</si>
  <si>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</si>
  <si>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</si>
  <si>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</si>
  <si>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</si>
  <si>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</si>
  <si>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</si>
  <si>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</si>
  <si>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</si>
  <si>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</si>
  <si>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</si>
  <si>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</si>
  <si>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</si>
  <si>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</si>
  <si>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</si>
  <si>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</si>
  <si>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</si>
  <si>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</si>
  <si>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</si>
  <si>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</si>
  <si>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</si>
  <si>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</si>
  <si>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</si>
  <si>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</si>
  <si>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</si>
  <si>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</si>
  <si>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</si>
  <si>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</si>
  <si>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</si>
  <si>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</si>
  <si>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</si>
  <si>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</si>
  <si>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</si>
  <si>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</si>
  <si>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</si>
  <si>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</si>
  <si>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</si>
  <si>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</si>
  <si>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</si>
  <si>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</si>
  <si>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</si>
  <si>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</si>
  <si>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</si>
  <si>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</si>
  <si>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</si>
  <si>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</si>
  <si>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</si>
  <si>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</si>
  <si>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</si>
  <si>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</si>
  <si>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</si>
  <si>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</si>
  <si>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</si>
  <si>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</si>
  <si>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</si>
  <si>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</si>
  <si>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</si>
  <si>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</si>
  <si>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</si>
  <si>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</si>
  <si>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</si>
  <si>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</si>
  <si>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</si>
  <si>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</si>
  <si>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</si>
  <si>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</si>
  <si>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</si>
  <si>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</si>
  <si>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</si>
  <si>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</si>
  <si>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</si>
  <si>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</si>
  <si>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</si>
  <si>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</si>
  <si>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</si>
  <si>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</si>
  <si>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</si>
  <si>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</si>
  <si>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</si>
  <si>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</si>
  <si>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</si>
  <si>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</si>
  <si>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</si>
  <si>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</si>
  <si>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</si>
  <si>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</si>
  <si>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</si>
  <si>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</si>
  <si>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</si>
  <si>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</si>
  <si>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</si>
  <si>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</si>
  <si>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</si>
  <si>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</si>
  <si>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</si>
  <si>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</si>
  <si>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</si>
  <si>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</si>
  <si>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</si>
  <si>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</si>
  <si>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</si>
  <si>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</si>
  <si>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</si>
  <si>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</si>
  <si>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</si>
  <si>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</si>
  <si>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</si>
  <si>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</si>
  <si>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</si>
  <si>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</si>
  <si>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</si>
  <si>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</si>
  <si>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</si>
  <si>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</si>
  <si>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</si>
  <si>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</si>
  <si>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</si>
  <si>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</si>
  <si>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</si>
  <si>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</si>
  <si>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</si>
  <si>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</si>
  <si>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</si>
  <si>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</si>
  <si>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</si>
  <si>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</si>
  <si>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</si>
  <si>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</si>
  <si>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</si>
  <si>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</si>
  <si>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</si>
  <si>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</si>
  <si>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</si>
  <si>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</si>
  <si>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</si>
  <si>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</si>
  <si>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</si>
  <si>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</si>
  <si>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</si>
  <si>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</si>
  <si>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</si>
  <si>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</si>
  <si>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</si>
  <si>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</si>
  <si>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</si>
  <si>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</si>
  <si>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</si>
  <si>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</si>
  <si>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</si>
  <si>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</si>
  <si>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</si>
  <si>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</si>
  <si>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</si>
  <si>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</si>
  <si>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</si>
  <si>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</si>
  <si>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</si>
  <si>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</si>
  <si>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</si>
  <si>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</si>
  <si>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</si>
  <si>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</si>
  <si>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</si>
  <si>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</si>
  <si>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</si>
  <si>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</si>
  <si>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</si>
  <si>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</si>
  <si>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</si>
  <si>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</si>
  <si>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</si>
  <si>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</si>
  <si>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</si>
  <si>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</si>
  <si>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</si>
  <si>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</si>
  <si>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</si>
  <si>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</si>
  <si>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</si>
  <si>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</si>
  <si>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</si>
  <si>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</si>
  <si>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</si>
  <si>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</si>
  <si>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</si>
  <si>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</si>
  <si>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</si>
  <si>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</si>
  <si>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</si>
  <si>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</si>
  <si>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</si>
  <si>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</si>
  <si>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</si>
  <si>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</si>
  <si>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</si>
  <si>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</si>
  <si>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</si>
  <si>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</si>
  <si>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</si>
  <si>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</si>
  <si>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</si>
  <si>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</si>
  <si>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</si>
  <si>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</si>
  <si>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</si>
  <si>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</si>
  <si>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</si>
  <si>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</si>
  <si>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</si>
  <si>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</si>
  <si>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</si>
  <si>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</si>
  <si>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</si>
  <si>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</si>
  <si>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</si>
  <si>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</si>
  <si>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</si>
  <si>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</si>
  <si>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</si>
  <si>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</si>
  <si>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</si>
  <si>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</si>
  <si>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</si>
  <si>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</si>
  <si>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</si>
  <si>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</si>
  <si>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</si>
  <si>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</si>
  <si>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</si>
  <si>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</si>
  <si>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</si>
  <si>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</si>
  <si>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</si>
  <si>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</si>
  <si>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</si>
  <si>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</si>
  <si>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</si>
  <si>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</si>
  <si>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</si>
  <si>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</si>
  <si>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</si>
  <si>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</si>
  <si>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</si>
  <si>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</si>
  <si>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</si>
  <si>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</si>
  <si>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</si>
  <si>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</si>
  <si>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</si>
  <si>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</si>
  <si>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</si>
  <si>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</si>
  <si>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</si>
  <si>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</si>
  <si>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</si>
  <si>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</si>
  <si>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</si>
  <si>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</si>
  <si>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</si>
  <si>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</si>
  <si>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</si>
  <si>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</si>
  <si>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</si>
  <si>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</si>
  <si>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</si>
  <si>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</si>
  <si>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</si>
  <si>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</si>
  <si>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</si>
  <si>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</si>
  <si>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</si>
  <si>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</si>
  <si>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</si>
  <si>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</si>
  <si>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</si>
  <si>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</si>
  <si>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</si>
  <si>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</si>
  <si>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</si>
  <si>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</si>
  <si>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</si>
  <si>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</si>
  <si>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</si>
  <si>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</si>
  <si>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</si>
  <si>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</si>
  <si>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</si>
  <si>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</si>
  <si>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</si>
  <si>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</si>
  <si>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</si>
  <si>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</si>
  <si>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</si>
  <si>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</si>
  <si>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</si>
  <si>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</si>
  <si>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</si>
  <si>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</si>
  <si>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</si>
  <si>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</si>
  <si>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</si>
  <si>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</si>
  <si>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</si>
  <si>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</si>
  <si>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</si>
  <si>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</si>
  <si>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</si>
  <si>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</si>
  <si>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</si>
  <si>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</si>
  <si>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</si>
  <si>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</si>
  <si>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</si>
  <si>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</si>
  <si>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</si>
  <si>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</si>
  <si>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</si>
  <si>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</si>
  <si>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</si>
  <si>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</si>
  <si>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</si>
  <si>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</si>
  <si>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</si>
  <si>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</si>
  <si>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</si>
  <si>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</si>
  <si>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</si>
  <si>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</si>
  <si>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</si>
  <si>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</si>
  <si>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</si>
  <si>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</si>
  <si>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</si>
  <si>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</si>
  <si>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</si>
  <si>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</si>
  <si>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</si>
  <si>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</si>
  <si>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</si>
  <si>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</si>
  <si>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</si>
  <si>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</si>
  <si>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</si>
  <si>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</si>
  <si>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</si>
  <si>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</si>
  <si>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</si>
  <si>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</si>
  <si>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</si>
  <si>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</si>
  <si>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</si>
  <si>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</si>
  <si>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</si>
  <si>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</si>
  <si>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</si>
  <si>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</si>
  <si>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</si>
  <si>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</si>
  <si>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</si>
  <si>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</si>
  <si>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</si>
  <si>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</si>
  <si>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</si>
  <si>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</si>
  <si>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</si>
  <si>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</si>
  <si>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</si>
  <si>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</si>
  <si>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</si>
  <si>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</si>
  <si>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</si>
  <si>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</si>
  <si>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</si>
  <si>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</si>
  <si>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</si>
  <si>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</si>
  <si>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</si>
  <si>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</si>
  <si>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</si>
  <si>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</si>
  <si>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</si>
  <si>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</si>
  <si>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</si>
  <si>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</si>
  <si>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</si>
  <si>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</si>
  <si>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</si>
  <si>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</si>
  <si>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</si>
  <si>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</si>
  <si>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</si>
  <si>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</si>
  <si>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</si>
  <si>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</si>
  <si>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</si>
  <si>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</si>
  <si>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</si>
  <si>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</si>
  <si>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</si>
  <si>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</si>
  <si>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</si>
  <si>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</si>
  <si>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</si>
  <si>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</si>
  <si>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</si>
  <si>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</si>
  <si>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</si>
  <si>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</si>
  <si>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</si>
  <si>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</si>
  <si>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</si>
  <si>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</si>
  <si>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</si>
  <si>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</si>
  <si>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</si>
  <si>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</si>
  <si>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</si>
  <si>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</si>
  <si>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</si>
  <si>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</si>
  <si>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</si>
  <si>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</si>
  <si>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</si>
  <si>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</si>
  <si>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</si>
  <si>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</si>
  <si>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</si>
  <si>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</si>
  <si>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</si>
  <si>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</si>
  <si>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</si>
  <si>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</si>
  <si>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</si>
  <si>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</si>
  <si>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</si>
  <si>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</si>
  <si>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</si>
  <si>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</si>
  <si>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</si>
  <si>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</si>
  <si>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</si>
  <si>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</si>
  <si>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</si>
  <si>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</si>
  <si>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</si>
  <si>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</si>
  <si>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</si>
  <si>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</si>
  <si>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</si>
  <si>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</si>
  <si>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</si>
  <si>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</si>
  <si>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</si>
  <si>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</si>
  <si>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</si>
  <si>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</si>
  <si>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</si>
  <si>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</si>
  <si>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</si>
  <si>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</si>
  <si>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</si>
  <si>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</si>
  <si>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</si>
  <si>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</si>
  <si>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</si>
  <si>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</si>
  <si>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</si>
  <si>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</si>
  <si>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</si>
  <si>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</si>
  <si>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</si>
  <si>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</si>
  <si>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</si>
  <si>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</si>
  <si>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</si>
  <si>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</si>
  <si>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</si>
  <si>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</si>
  <si>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</si>
  <si>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</si>
  <si>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</si>
  <si>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</si>
  <si>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</si>
  <si>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</si>
  <si>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</si>
  <si>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</si>
  <si>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</si>
  <si>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</si>
  <si>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</si>
  <si>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</si>
  <si>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</si>
  <si>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</si>
  <si>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</si>
  <si>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</si>
  <si>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</si>
  <si>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</si>
  <si>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</si>
  <si>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</si>
  <si>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</si>
  <si>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</si>
  <si>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</si>
  <si>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</si>
  <si>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</si>
  <si>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</si>
  <si>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</si>
  <si>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</si>
  <si>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</si>
  <si>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</si>
  <si>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</si>
  <si>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</si>
  <si>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</si>
  <si>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</si>
  <si>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</si>
  <si>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</si>
  <si>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</si>
  <si>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</si>
  <si>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</si>
  <si>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</si>
  <si>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</si>
  <si>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</si>
  <si>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</si>
  <si>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</si>
  <si>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</si>
  <si>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</si>
  <si>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</si>
  <si>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</si>
  <si>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</si>
  <si>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</si>
  <si>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</si>
  <si>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</si>
  <si>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</si>
  <si>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</si>
  <si>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</si>
  <si>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</si>
  <si>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</si>
  <si>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</si>
  <si>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</si>
  <si>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</si>
  <si>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</si>
  <si>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</si>
  <si>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</si>
  <si>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</si>
  <si>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</si>
  <si>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</si>
  <si>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</si>
  <si>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</si>
  <si>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</si>
  <si>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</si>
  <si>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</si>
  <si>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</si>
  <si>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</si>
  <si>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</si>
  <si>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</si>
  <si>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</si>
  <si>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</si>
  <si>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</si>
  <si>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</si>
  <si>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</si>
  <si>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</si>
  <si>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</si>
  <si>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</si>
  <si>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</si>
  <si>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</si>
  <si>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</si>
  <si>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</si>
  <si>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</si>
  <si>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</si>
  <si>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</si>
  <si>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</si>
  <si>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</si>
  <si>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</si>
  <si>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</si>
  <si>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</si>
  <si>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</si>
  <si>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</si>
  <si>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</si>
  <si>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</si>
  <si>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</si>
  <si>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</si>
  <si>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</si>
  <si>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</si>
  <si>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</si>
  <si>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</si>
  <si>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</si>
  <si>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</si>
  <si>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</si>
  <si>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</si>
  <si>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</si>
  <si>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</si>
  <si>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</si>
  <si>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</si>
  <si>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</si>
  <si>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</si>
  <si>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</si>
  <si>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</si>
  <si>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</si>
  <si>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</si>
  <si>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</si>
  <si>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</si>
  <si>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</si>
  <si>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</si>
  <si>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</si>
  <si>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</si>
  <si>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</si>
  <si>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</si>
  <si>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</si>
  <si>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</si>
  <si>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</si>
  <si>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</si>
  <si>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</si>
  <si>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</si>
  <si>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</si>
  <si>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</si>
  <si>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</si>
  <si>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</si>
  <si>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</si>
  <si>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</si>
  <si>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</si>
  <si>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</si>
  <si>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</si>
  <si>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</si>
  <si>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</si>
  <si>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</si>
  <si>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</si>
  <si>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</si>
  <si>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</si>
  <si>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</si>
  <si>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</si>
  <si>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</si>
  <si>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</si>
  <si>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</si>
  <si>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</si>
  <si>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</si>
  <si>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</si>
  <si>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</si>
  <si>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</si>
  <si>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</si>
  <si>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</si>
  <si>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</si>
  <si>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</si>
  <si>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</si>
  <si>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</si>
  <si>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</si>
  <si>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</si>
  <si>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</si>
  <si>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</si>
  <si>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</si>
  <si>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</si>
  <si>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</si>
  <si>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</si>
  <si>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</si>
  <si>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</si>
  <si>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</si>
  <si>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</si>
  <si>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</si>
  <si>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</si>
  <si>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</si>
  <si>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</si>
  <si>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</si>
  <si>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</si>
  <si>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</si>
  <si>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</si>
  <si>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</si>
  <si>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</si>
  <si>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</si>
  <si>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</si>
  <si>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</si>
  <si>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</si>
  <si>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</si>
  <si>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</si>
  <si>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</si>
  <si>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</si>
  <si>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</si>
  <si>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</si>
  <si>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</si>
  <si>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</si>
  <si>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</si>
  <si>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</si>
  <si>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</si>
  <si>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</si>
  <si>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</si>
  <si>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</si>
  <si>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</si>
  <si>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</si>
  <si>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</si>
  <si>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</si>
  <si>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</si>
  <si>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</si>
  <si>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</si>
  <si>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</si>
  <si>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</si>
  <si>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</si>
  <si>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</si>
  <si>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</si>
  <si>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</si>
  <si>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</si>
  <si>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</si>
  <si>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</si>
  <si>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</si>
  <si>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</si>
  <si>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</si>
  <si>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</si>
  <si>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</si>
  <si>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</si>
  <si>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</si>
  <si>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</si>
  <si>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</si>
  <si>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</si>
  <si>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</si>
  <si>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</si>
  <si>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</si>
  <si>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</si>
  <si>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</si>
  <si>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</si>
  <si>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</si>
  <si>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</si>
  <si>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</si>
  <si>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</si>
  <si>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</si>
  <si>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</si>
  <si>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</si>
  <si>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</si>
  <si>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</si>
  <si>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</si>
  <si>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</si>
  <si>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</si>
  <si>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</si>
  <si>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</si>
  <si>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</si>
  <si>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</si>
  <si>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</si>
  <si>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</si>
  <si>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</si>
  <si>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</si>
  <si>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</si>
  <si>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</si>
  <si>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</si>
  <si>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</si>
  <si>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</si>
  <si>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</si>
  <si>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</si>
  <si>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</si>
  <si>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</si>
  <si>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</si>
  <si>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</si>
  <si>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</si>
  <si>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</si>
  <si>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</si>
  <si>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</si>
  <si>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</si>
  <si>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</si>
  <si>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</si>
  <si>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</si>
  <si>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</si>
  <si>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</si>
  <si>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</si>
  <si>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</si>
  <si>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</si>
  <si>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</si>
  <si>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</si>
  <si>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</si>
  <si>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</si>
  <si>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</si>
  <si>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</si>
  <si>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</si>
  <si>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</si>
  <si>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</si>
  <si>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</si>
  <si>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</si>
  <si>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</si>
  <si>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</si>
  <si>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</si>
  <si>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</si>
  <si>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</si>
  <si>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</si>
  <si>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</si>
  <si>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</si>
  <si>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</si>
  <si>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</si>
  <si>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</si>
  <si>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</si>
  <si>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</si>
  <si>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</si>
  <si>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</si>
  <si>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</si>
  <si>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</si>
  <si>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</si>
  <si>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</si>
  <si>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</si>
  <si>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</si>
  <si>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</si>
  <si>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</si>
  <si>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</si>
  <si>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</si>
  <si>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</si>
  <si>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</si>
  <si>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</si>
  <si>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</si>
  <si>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</si>
  <si>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</si>
  <si>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</si>
  <si>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</si>
  <si>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</si>
  <si>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</si>
  <si>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</si>
  <si>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</si>
  <si>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</si>
  <si>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</si>
  <si>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</si>
  <si>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</si>
  <si>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</si>
  <si>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</si>
  <si>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</si>
  <si>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</si>
  <si>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</si>
  <si>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</si>
  <si>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</si>
  <si>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</si>
  <si>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</si>
  <si>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</si>
  <si>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</si>
  <si>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</si>
  <si>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</si>
  <si>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</si>
  <si>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</si>
  <si>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</si>
  <si>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</si>
  <si>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</si>
  <si>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</si>
  <si>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</si>
  <si>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</si>
  <si>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</si>
  <si>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</si>
  <si>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</si>
  <si>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</si>
  <si>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</si>
  <si>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</si>
  <si>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</si>
  <si>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</si>
  <si>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</si>
  <si>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</si>
  <si>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</si>
  <si>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</si>
  <si>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</si>
  <si>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</si>
  <si>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</si>
  <si>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</si>
  <si>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</si>
  <si>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</si>
  <si>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</si>
  <si>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</si>
  <si>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</si>
  <si>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</si>
  <si>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</si>
  <si>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</si>
  <si>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</si>
  <si>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</si>
  <si>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</si>
  <si>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</si>
  <si>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</si>
  <si>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</si>
  <si>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</si>
  <si>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</si>
  <si>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</si>
  <si>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</si>
  <si>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</si>
  <si>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</si>
  <si>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</si>
  <si>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</si>
  <si>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</si>
  <si>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</si>
  <si>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</si>
  <si>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</si>
  <si>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</si>
  <si>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</si>
  <si>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</si>
  <si>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</si>
  <si>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</si>
  <si>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</si>
  <si>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</si>
  <si>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</si>
  <si>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</si>
  <si>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</si>
  <si>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</si>
  <si>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</si>
  <si>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</si>
  <si>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</si>
  <si>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</si>
  <si>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</si>
  <si>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</si>
  <si>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</si>
  <si>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</si>
  <si>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</si>
  <si>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</si>
  <si>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</si>
  <si>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</si>
  <si>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</si>
  <si>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</si>
  <si>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</si>
  <si>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</si>
  <si>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</si>
  <si>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</si>
  <si>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</si>
  <si>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</si>
  <si>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</si>
  <si>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</si>
  <si>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</si>
  <si>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</si>
  <si>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</si>
  <si>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</si>
  <si>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</si>
  <si>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</si>
  <si>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</si>
  <si>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</si>
  <si>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</si>
  <si>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</si>
  <si>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</si>
  <si>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</si>
  <si>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</si>
  <si>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</si>
  <si>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</si>
  <si>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</si>
  <si>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</si>
  <si>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</si>
  <si>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</si>
  <si>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</si>
  <si>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</si>
  <si>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</si>
  <si>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</si>
  <si>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</si>
  <si>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</si>
  <si>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</si>
  <si>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</si>
  <si>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</si>
  <si>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</si>
  <si>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</si>
  <si>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</si>
  <si>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</si>
  <si>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</si>
  <si>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</si>
  <si>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</si>
  <si>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</si>
  <si>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</si>
  <si>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</si>
  <si>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</si>
  <si>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</si>
  <si>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</si>
  <si>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</si>
  <si>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</si>
  <si>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</si>
  <si>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</si>
  <si>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</si>
  <si>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</si>
  <si>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</si>
  <si>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</si>
  <si>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</si>
  <si>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</si>
  <si>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</si>
  <si>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</si>
  <si>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</si>
  <si>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</si>
  <si>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</si>
  <si>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</si>
  <si>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</si>
  <si>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</si>
  <si>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</si>
  <si>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</si>
  <si>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</si>
  <si>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</si>
  <si>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</si>
  <si>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</si>
  <si>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</si>
  <si>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</si>
  <si>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</si>
  <si>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</si>
  <si>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</si>
  <si>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</si>
  <si>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</si>
  <si>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</si>
  <si>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</si>
  <si>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</si>
  <si>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</si>
  <si>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</si>
  <si>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</si>
  <si>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</si>
  <si>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</si>
  <si>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</si>
  <si>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</si>
  <si>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</si>
  <si>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</si>
  <si>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</si>
  <si>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</si>
  <si>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</si>
  <si>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</si>
  <si>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</si>
  <si>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</si>
  <si>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</si>
  <si>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</si>
  <si>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</si>
  <si>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</si>
  <si>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</si>
  <si>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</si>
  <si>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</si>
  <si>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</si>
  <si>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</si>
  <si>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</si>
  <si>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</si>
  <si>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</si>
  <si>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</si>
  <si>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</si>
  <si>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</si>
  <si>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</si>
  <si>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</si>
  <si>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</si>
  <si>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</si>
  <si>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</si>
  <si>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</si>
  <si>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</si>
  <si>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</si>
  <si>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</si>
  <si>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</si>
  <si>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</si>
  <si>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</si>
  <si>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</si>
  <si>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</si>
  <si>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</si>
  <si>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</si>
  <si>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</si>
  <si>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</si>
  <si>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</si>
  <si>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</si>
  <si>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</si>
  <si>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</si>
  <si>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</si>
  <si>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</si>
  <si>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</si>
  <si>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</si>
  <si>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</si>
  <si>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</si>
  <si>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</si>
  <si>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</si>
  <si>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</si>
  <si>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</si>
  <si>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</si>
  <si>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</si>
  <si>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</si>
  <si>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</si>
  <si>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</si>
  <si>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</si>
  <si>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</si>
  <si>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</si>
  <si>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</si>
  <si>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</si>
  <si>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</si>
  <si>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</si>
  <si>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</si>
  <si>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</si>
  <si>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</si>
  <si>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</si>
  <si>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</si>
  <si>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</si>
  <si>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</si>
  <si>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</si>
  <si>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</si>
  <si>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</si>
  <si>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</si>
  <si>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</si>
  <si>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</si>
  <si>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</si>
  <si>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</si>
  <si>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</si>
  <si>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</si>
  <si>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</si>
  <si>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</si>
  <si>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</si>
  <si>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</si>
  <si>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</si>
  <si>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</si>
  <si>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</si>
  <si>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</si>
  <si>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</si>
  <si>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</si>
  <si>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</si>
  <si>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</si>
  <si>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</si>
  <si>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</si>
  <si>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</si>
  <si>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</si>
  <si>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</si>
  <si>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</si>
  <si>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</si>
  <si>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</si>
  <si>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</si>
  <si>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</si>
  <si>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</si>
  <si>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</si>
  <si>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</si>
  <si>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</si>
  <si>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</si>
  <si>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</si>
  <si>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</si>
  <si>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</si>
  <si>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</si>
  <si>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</si>
  <si>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</si>
  <si>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</si>
  <si>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</si>
  <si>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</si>
  <si>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</si>
  <si>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</si>
  <si>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</si>
  <si>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</si>
  <si>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</si>
  <si>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</si>
  <si>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</si>
  <si>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</si>
  <si>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</si>
  <si>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</si>
  <si>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</si>
  <si>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</si>
  <si>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</si>
  <si>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</si>
  <si>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</si>
  <si>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</si>
  <si>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</si>
  <si>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</si>
  <si>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</si>
  <si>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</si>
  <si>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</si>
  <si>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</si>
  <si>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</si>
  <si>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</si>
  <si>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</si>
  <si>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</si>
  <si>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</si>
  <si>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</si>
  <si>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</si>
  <si>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</si>
  <si>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</si>
  <si>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</si>
  <si>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</si>
  <si>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</si>
  <si>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</si>
  <si>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</si>
  <si>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</si>
  <si>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</si>
  <si>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</si>
  <si>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</si>
  <si>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</si>
  <si>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</si>
  <si>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</si>
  <si>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</si>
  <si>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</si>
  <si>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</si>
  <si>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</si>
  <si>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</si>
  <si>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</si>
  <si>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</si>
  <si>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</si>
  <si>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</si>
  <si>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</si>
  <si>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</si>
  <si>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</si>
  <si>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</si>
  <si>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</si>
  <si>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</si>
  <si>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</si>
  <si>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</si>
  <si>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</si>
  <si>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</si>
  <si>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</si>
  <si>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</si>
  <si>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</si>
  <si>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</si>
  <si>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</si>
  <si>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</si>
  <si>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</si>
  <si>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</si>
  <si>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</si>
  <si>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</si>
  <si>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</si>
  <si>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</si>
  <si>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</si>
  <si>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</si>
  <si>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</si>
  <si>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</si>
  <si>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</si>
  <si>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</si>
  <si>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</si>
  <si>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</si>
  <si>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</si>
  <si>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</si>
  <si>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</si>
  <si>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</si>
  <si>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</si>
  <si>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</si>
  <si>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</si>
  <si>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</si>
  <si>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</si>
  <si>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</si>
  <si>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</si>
  <si>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</si>
  <si>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</si>
  <si>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</si>
  <si>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</si>
  <si>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</si>
  <si>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</si>
  <si>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</si>
  <si>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</si>
  <si>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</si>
  <si>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</si>
  <si>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</si>
  <si>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</si>
  <si>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</si>
  <si>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</si>
  <si>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</si>
  <si>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</si>
  <si>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</si>
  <si>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</si>
  <si>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</si>
  <si>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</si>
  <si>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</si>
  <si>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</si>
  <si>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</si>
  <si>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</si>
  <si>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</si>
  <si>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</si>
  <si>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</si>
  <si>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</si>
  <si>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</si>
  <si>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</si>
  <si>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</si>
  <si>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</si>
  <si>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</si>
  <si>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</si>
  <si>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</si>
  <si>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</si>
  <si>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</si>
  <si>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</si>
  <si>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</si>
  <si>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</si>
  <si>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</si>
  <si>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</si>
  <si>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</si>
  <si>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</si>
  <si>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</si>
  <si>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</si>
  <si>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</si>
  <si>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</si>
  <si>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</si>
  <si>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</si>
  <si>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</si>
  <si>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</si>
  <si>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</si>
  <si>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</si>
  <si>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</si>
  <si>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</si>
  <si>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</si>
  <si>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</si>
  <si>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</si>
  <si>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</si>
  <si>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</si>
  <si>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</si>
  <si>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</si>
  <si>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</si>
  <si>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</si>
  <si>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</si>
  <si>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</si>
  <si>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</si>
  <si>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</si>
  <si>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</si>
  <si>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</si>
  <si>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</si>
  <si>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</si>
  <si>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</si>
  <si>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</si>
  <si>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</si>
  <si>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</si>
  <si>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</si>
  <si>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</si>
  <si>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</si>
  <si>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</si>
  <si>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</si>
  <si>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</si>
  <si>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</si>
  <si>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</si>
  <si>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</si>
  <si>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</si>
  <si>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</si>
  <si>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</si>
  <si>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</si>
  <si>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</si>
  <si>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</si>
  <si>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</si>
  <si>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</si>
  <si>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</si>
  <si>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</si>
  <si>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</si>
  <si>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</si>
  <si>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</si>
  <si>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</si>
  <si>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</si>
  <si>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</si>
  <si>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</si>
  <si>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</si>
  <si>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</si>
  <si>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</si>
  <si>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</si>
  <si>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</si>
  <si>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</si>
  <si>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</si>
  <si>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</si>
  <si>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</si>
  <si>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</si>
  <si>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</si>
  <si>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</si>
  <si>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</si>
  <si>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</si>
  <si>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</si>
  <si>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</si>
  <si>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</si>
  <si>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</si>
  <si>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</si>
  <si>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</si>
  <si>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</si>
  <si>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</si>
  <si>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</si>
  <si>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</si>
  <si>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</si>
  <si>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</si>
  <si>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</si>
  <si>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</si>
  <si>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</si>
  <si>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</si>
  <si>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</si>
  <si>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</si>
  <si>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</si>
  <si>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</si>
  <si>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</si>
  <si>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</si>
  <si>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</si>
  <si>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</si>
  <si>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</si>
  <si>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</si>
  <si>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</si>
  <si>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</si>
  <si>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</si>
  <si>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</si>
  <si>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</si>
  <si>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</si>
  <si>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</si>
  <si>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</si>
  <si>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</si>
  <si>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</si>
  <si>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</si>
  <si>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</si>
  <si>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</si>
  <si>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</si>
  <si>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</si>
  <si>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</si>
  <si>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</si>
  <si>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</si>
  <si>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</si>
  <si>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</si>
  <si>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</si>
  <si>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</si>
  <si>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</si>
  <si>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</si>
  <si>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</si>
  <si>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</si>
  <si>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</si>
  <si>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</si>
  <si>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</si>
  <si>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</si>
  <si>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</si>
  <si>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</si>
  <si>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</si>
  <si>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</si>
  <si>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</si>
  <si>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</si>
  <si>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</si>
  <si>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</si>
  <si>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</si>
  <si>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</si>
  <si>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</si>
  <si>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</si>
  <si>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</si>
  <si>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</si>
  <si>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</si>
  <si>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</si>
  <si>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</si>
  <si>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</si>
  <si>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</si>
  <si>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</si>
  <si>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</si>
  <si>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</si>
  <si>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</si>
  <si>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</si>
  <si>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</si>
  <si>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</si>
  <si>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</si>
  <si>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</si>
  <si>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</si>
  <si>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</si>
  <si>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</si>
  <si>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</si>
  <si>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</si>
  <si>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</si>
  <si>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</si>
  <si>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</si>
  <si>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</si>
  <si>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</si>
  <si>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</si>
  <si>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</si>
  <si>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</si>
  <si>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</si>
  <si>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</si>
  <si>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</si>
  <si>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</si>
  <si>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</si>
  <si>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</si>
  <si>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</si>
  <si>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</si>
  <si>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</si>
  <si>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</si>
  <si>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</si>
  <si>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</si>
  <si>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</si>
  <si>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</si>
  <si>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</si>
  <si>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</si>
  <si>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</si>
  <si>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</si>
  <si>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</si>
  <si>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</si>
  <si>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</si>
  <si>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</si>
  <si>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</si>
  <si>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</si>
  <si>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</si>
  <si>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</si>
  <si>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</si>
  <si>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</si>
  <si>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</si>
  <si>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</si>
  <si>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</si>
  <si>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</si>
  <si>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</si>
  <si>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</si>
  <si>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</si>
  <si>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</si>
  <si>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</si>
  <si>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</si>
  <si>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</si>
  <si>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</si>
  <si>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</si>
  <si>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</si>
  <si>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</si>
  <si>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</si>
  <si>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</si>
  <si>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</si>
  <si>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</si>
  <si>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</si>
  <si>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</si>
  <si>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</si>
  <si>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</si>
  <si>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</si>
  <si>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</si>
  <si>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</si>
  <si>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</si>
  <si>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</si>
  <si>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</si>
  <si>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</si>
  <si>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</si>
  <si>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</si>
  <si>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</si>
  <si>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</si>
  <si>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</si>
  <si>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</si>
  <si>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</si>
  <si>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</si>
  <si>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</si>
  <si>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</si>
  <si>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</si>
  <si>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</si>
  <si>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</si>
  <si>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</si>
  <si>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</si>
  <si>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</si>
  <si>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</si>
  <si>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</si>
  <si>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</si>
  <si>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</si>
  <si>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</si>
  <si>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</si>
  <si>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</si>
  <si>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</si>
  <si>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</si>
  <si>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</si>
  <si>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</si>
  <si>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</si>
  <si>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</si>
  <si>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</si>
  <si>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</si>
  <si>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</si>
  <si>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</si>
  <si>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</si>
  <si>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</si>
  <si>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</si>
  <si>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</si>
  <si>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</si>
  <si>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</si>
  <si>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</si>
  <si>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</si>
  <si>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</si>
  <si>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</si>
  <si>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</si>
  <si>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</si>
  <si>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</si>
  <si>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</si>
  <si>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</si>
  <si>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</si>
  <si>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</si>
  <si>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</si>
  <si>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</si>
  <si>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</si>
  <si>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</si>
  <si>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</si>
  <si>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</si>
  <si>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</si>
  <si>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</si>
  <si>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</si>
  <si>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</si>
  <si>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</si>
  <si>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</si>
  <si>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</si>
  <si>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</si>
  <si>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</si>
  <si>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</si>
  <si>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</si>
  <si>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</si>
  <si>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</si>
  <si>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</si>
  <si>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</si>
  <si>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</si>
  <si>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</si>
  <si>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</si>
  <si>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</si>
  <si>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</si>
  <si>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</si>
  <si>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</si>
  <si>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</si>
  <si>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</si>
  <si>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</si>
  <si>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</si>
  <si>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</si>
  <si>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</si>
  <si>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</si>
  <si>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</si>
  <si>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</si>
  <si>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</si>
  <si>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</si>
  <si>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</si>
  <si>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</si>
  <si>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</si>
  <si>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</si>
  <si>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</si>
  <si>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</si>
  <si>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</si>
  <si>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</si>
  <si>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</si>
  <si>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</si>
  <si>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</si>
  <si>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</si>
  <si>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</si>
  <si>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</si>
  <si>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</si>
  <si>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</si>
  <si>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</si>
  <si>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</si>
  <si>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</si>
  <si>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</si>
  <si>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</si>
  <si>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</si>
  <si>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</si>
  <si>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</si>
  <si>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</si>
  <si>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</si>
  <si>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</si>
  <si>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</si>
  <si>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</si>
  <si>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</si>
  <si>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</si>
  <si>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</si>
  <si>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</si>
  <si>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</si>
  <si>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</si>
  <si>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</si>
  <si>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</si>
  <si>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</si>
  <si>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</si>
  <si>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</si>
  <si>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</si>
  <si>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</si>
  <si>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</si>
  <si>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</si>
  <si>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</si>
  <si>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</si>
  <si>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</si>
  <si>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</si>
  <si>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</si>
  <si>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</si>
  <si>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</si>
  <si>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</si>
  <si>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</si>
  <si>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</si>
  <si>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</si>
  <si>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</si>
  <si>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</si>
  <si>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</si>
  <si>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</si>
  <si>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</si>
  <si>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</si>
  <si>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</si>
  <si>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</si>
  <si>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</si>
  <si>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</si>
  <si>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</si>
  <si>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</si>
  <si>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</si>
  <si>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</si>
  <si>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</si>
  <si>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</si>
  <si>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</si>
  <si>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</si>
  <si>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</si>
  <si>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</si>
  <si>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</si>
  <si>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</si>
  <si>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</si>
  <si>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</si>
  <si>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</si>
  <si>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</si>
  <si>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</si>
  <si>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</si>
  <si>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</si>
  <si>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</si>
  <si>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</si>
  <si>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</si>
  <si>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</si>
  <si>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</si>
  <si>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</si>
  <si>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</si>
  <si>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</si>
  <si>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</si>
  <si>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</si>
  <si>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</si>
  <si>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</si>
  <si>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</si>
  <si>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</si>
  <si>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</si>
  <si>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</si>
  <si>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</si>
  <si>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</si>
  <si>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</si>
  <si>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</si>
  <si>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</si>
  <si>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</si>
  <si>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</si>
  <si>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</si>
  <si>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</si>
  <si>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</si>
  <si>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</si>
  <si>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</si>
  <si>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</si>
  <si>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</si>
  <si>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</si>
  <si>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</si>
  <si>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</si>
  <si>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</si>
  <si>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</si>
  <si>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</si>
  <si>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</si>
  <si>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</si>
  <si>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</si>
  <si>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</si>
  <si>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</si>
  <si>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</si>
  <si>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</si>
  <si>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</si>
  <si>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</si>
  <si>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</si>
  <si>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</si>
  <si>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</si>
  <si>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</si>
  <si>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</si>
  <si>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</si>
  <si>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</si>
  <si>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</si>
  <si>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</si>
  <si>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</si>
  <si>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</si>
  <si>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</si>
  <si>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</si>
  <si>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</si>
  <si>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</si>
  <si>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</si>
  <si>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</si>
  <si>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</si>
  <si>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</si>
  <si>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</si>
  <si>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</si>
  <si>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</si>
  <si>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</si>
  <si>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</si>
  <si>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</si>
  <si>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</si>
  <si>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</si>
  <si>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</si>
  <si>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</si>
  <si>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</si>
  <si>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</si>
  <si>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</si>
  <si>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</si>
  <si>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</si>
  <si>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</si>
  <si>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</si>
  <si>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</si>
  <si>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</si>
  <si>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</si>
  <si>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</si>
  <si>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</si>
  <si>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</si>
  <si>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</si>
  <si>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</si>
  <si>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</si>
  <si>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</si>
  <si>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</si>
  <si>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</si>
  <si>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</si>
  <si>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</si>
  <si>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</si>
  <si>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</si>
  <si>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</si>
  <si>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</si>
  <si>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</si>
  <si>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</si>
  <si>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</si>
  <si>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</si>
  <si>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</si>
  <si>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</si>
  <si>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LASLOVO</t>
  </si>
  <si>
    <t>LASLOVO</t>
  </si>
  <si>
    <t>ŠKOLSKA 1</t>
  </si>
  <si>
    <t>EVA VACI</t>
  </si>
  <si>
    <t>031 289 800</t>
  </si>
  <si>
    <t>031 289 003</t>
  </si>
  <si>
    <t>osnovna.skola.laslovo@os.t-com.hr</t>
  </si>
  <si>
    <t>ured@os.laslovo-korog.skole.hr</t>
  </si>
  <si>
    <t>SILVIJA BOCKA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</si>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</sst>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3077995</v>
      </c>
      <c r="D2" s="63">
        <f>PRRAS!E12</f>
        <v>3900673</v>
      </c>
      <c r="E2" s="63"/>
      <c r="F2" s="63"/>
      <c r="G2" s="64">
        <f t="shared" ref="G2:G65" si="0">(B2/1000)*(C2*1+D2*2)</f>
        <v>10879.341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23034</v>
      </c>
      <c r="L10" s="50">
        <f>INT(VALUE(RefStr!B6))</f>
        <v>23034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03013812</v>
      </c>
      <c r="L11" s="50">
        <f>INT(VALUE(RefStr!B8))</f>
        <v>3013812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LASLOVO</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31214</v>
      </c>
      <c r="L13" s="50">
        <f>INT(VALUE(RefStr!B12))</f>
        <v>31214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LASLOVO</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ŠKOLSKA 1</v>
      </c>
      <c r="L15" s="50">
        <f>LEN(Skriveni!K15)</f>
        <v>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111</v>
      </c>
      <c r="L19" s="50">
        <f>INT(VALUE(RefStr!B22))</f>
        <v>111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72014518093</v>
      </c>
      <c r="L21" s="50">
        <f>INT(VALUE(RefStr!K14))</f>
        <v>72014518093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EVA VACI</v>
      </c>
      <c r="L22" s="50">
        <f>LEN(RefStr!H25)</f>
        <v>8</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031 289 800</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031 289 003</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osnovna.skola.laslovo@os.t-com.hr</v>
      </c>
      <c r="L25" s="50">
        <f>LEN(RefStr!H29)</f>
        <v>33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ured@os.laslovo-korog.skole.hr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SILVIJA BOCKA</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88.660.647,57</v>
      </c>
      <c r="L28" s="50">
        <f>SUM(G2:G1561)</f>
        <v>88660647.566000029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55933754.559000015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27131936.612000003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5122276.1910000006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472680.20399999997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2560231</v>
      </c>
      <c r="D46" s="58">
        <f>PRRAS!E56</f>
        <v>3444967</v>
      </c>
      <c r="E46" s="58">
        <v>0</v>
      </c>
      <c r="F46" s="58">
        <v>0</v>
      </c>
      <c r="G46" s="59">
        <f t="shared" si="0"/>
        <v>425257.42499999999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2560231</v>
      </c>
      <c r="D64" s="58">
        <f>PRRAS!E74</f>
        <v>2887312</v>
      </c>
      <c r="E64" s="58">
        <v>0</v>
      </c>
      <c r="F64" s="58">
        <v>0</v>
      </c>
      <c r="G64" s="59">
        <f t="shared" si="0"/>
        <v>525095.86499999999</v>
      </c>
      <c r="H64" s="59">
        <f t="shared" si="1"/>
        <v>0</v>
      </c>
      <c r="I64" s="60">
        <v>0</v>
      </c>
    </row>
    <row r="65" spans="1:9" x14ac:dyDescent="0.2">
      <c r="A65" s="57">
        <v>151</v>
      </c>
      <c r="B65" s="58">
        <f>PRRAS!C75</f>
        <v>64</v>
      </c>
      <c r="C65" s="58">
        <f>PRRAS!D75</f>
        <v>2560231</v>
      </c>
      <c r="D65" s="58">
        <f>PRRAS!E75</f>
        <v>2861312</v>
      </c>
      <c r="E65" s="58">
        <v>0</v>
      </c>
      <c r="F65" s="58">
        <v>0</v>
      </c>
      <c r="G65" s="59">
        <f t="shared" si="0"/>
        <v>530102.72</v>
      </c>
      <c r="H65" s="59">
        <f t="shared" si="1"/>
        <v>0</v>
      </c>
      <c r="I65" s="60">
        <v>0</v>
      </c>
    </row>
    <row r="66" spans="1:9" x14ac:dyDescent="0.2">
      <c r="A66" s="57">
        <v>151</v>
      </c>
      <c r="B66" s="58">
        <f>PRRAS!C76</f>
        <v>65</v>
      </c>
      <c r="C66" s="58">
        <f>PRRAS!D76</f>
        <v>0</v>
      </c>
      <c r="D66" s="58">
        <f>PRRAS!E76</f>
        <v>26000</v>
      </c>
      <c r="E66" s="58">
        <v>0</v>
      </c>
      <c r="F66" s="58">
        <v>0</v>
      </c>
      <c r="G66" s="59">
        <f t="shared" ref="G66:G129" si="2">(B66/1000)*(C66*1+D66*2)</f>
        <v>3380</v>
      </c>
      <c r="H66" s="59">
        <f t="shared" ref="H66:H129" si="3">ABS(C66-ROUND(C66,0))+ABS(D66-ROUND(D66,0))</f>
        <v>0</v>
      </c>
      <c r="I66" s="60">
        <v>0</v>
      </c>
    </row>
    <row r="67" spans="1:9" x14ac:dyDescent="0.2">
      <c r="A67" s="57">
        <v>151</v>
      </c>
      <c r="B67" s="58">
        <f>PRRAS!C77</f>
        <v>66</v>
      </c>
      <c r="C67" s="58">
        <f>PRRAS!D77</f>
        <v>0</v>
      </c>
      <c r="D67" s="58">
        <f>PRRAS!E77</f>
        <v>557655</v>
      </c>
      <c r="E67" s="58">
        <v>0</v>
      </c>
      <c r="F67" s="58">
        <v>0</v>
      </c>
      <c r="G67" s="59">
        <f t="shared" si="2"/>
        <v>73610.460000000006</v>
      </c>
      <c r="H67" s="59">
        <f t="shared" si="3"/>
        <v>0</v>
      </c>
      <c r="I67" s="60">
        <v>0</v>
      </c>
    </row>
    <row r="68" spans="1:9" x14ac:dyDescent="0.2">
      <c r="A68" s="57">
        <v>151</v>
      </c>
      <c r="B68" s="58">
        <f>PRRAS!C78</f>
        <v>67</v>
      </c>
      <c r="C68" s="58">
        <f>PRRAS!D78</f>
        <v>0</v>
      </c>
      <c r="D68" s="58">
        <f>PRRAS!E78</f>
        <v>557655</v>
      </c>
      <c r="E68" s="58">
        <v>0</v>
      </c>
      <c r="F68" s="58">
        <v>0</v>
      </c>
      <c r="G68" s="59">
        <f t="shared" si="2"/>
        <v>74725.77</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45</v>
      </c>
      <c r="E75" s="58">
        <v>0</v>
      </c>
      <c r="F75" s="58">
        <v>0</v>
      </c>
      <c r="G75" s="59">
        <f t="shared" si="2"/>
        <v>6.6599999999999993</v>
      </c>
      <c r="H75" s="59">
        <f t="shared" si="3"/>
        <v>0</v>
      </c>
      <c r="I75" s="60">
        <v>0</v>
      </c>
    </row>
    <row r="76" spans="1:9" x14ac:dyDescent="0.2">
      <c r="A76" s="57">
        <v>151</v>
      </c>
      <c r="B76" s="58">
        <f>PRRAS!C86</f>
        <v>75</v>
      </c>
      <c r="C76" s="58">
        <f>PRRAS!D86</f>
        <v>0</v>
      </c>
      <c r="D76" s="58">
        <f>PRRAS!E86</f>
        <v>45</v>
      </c>
      <c r="E76" s="58">
        <v>0</v>
      </c>
      <c r="F76" s="58">
        <v>0</v>
      </c>
      <c r="G76" s="59">
        <f t="shared" si="2"/>
        <v>6.75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45</v>
      </c>
      <c r="E78" s="58">
        <v>0</v>
      </c>
      <c r="F78" s="58">
        <v>0</v>
      </c>
      <c r="G78" s="59">
        <f t="shared" si="2"/>
        <v>6.93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62873</v>
      </c>
      <c r="D106" s="58">
        <f>PRRAS!E116</f>
        <v>11540</v>
      </c>
      <c r="E106" s="58">
        <v>0</v>
      </c>
      <c r="F106" s="58">
        <v>0</v>
      </c>
      <c r="G106" s="59">
        <f t="shared" si="2"/>
        <v>9025.0650000000005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62873</v>
      </c>
      <c r="D112" s="58">
        <f>PRRAS!E122</f>
        <v>11540</v>
      </c>
      <c r="E112" s="58">
        <v>0</v>
      </c>
      <c r="F112" s="58">
        <v>0</v>
      </c>
      <c r="G112" s="59">
        <f t="shared" si="2"/>
        <v>9540.7829999999994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62873</v>
      </c>
      <c r="D117" s="58">
        <f>PRRAS!E127</f>
        <v>11540</v>
      </c>
      <c r="E117" s="58">
        <v>0</v>
      </c>
      <c r="F117" s="58">
        <v>0</v>
      </c>
      <c r="G117" s="59">
        <f t="shared" si="2"/>
        <v>9970.5480000000007</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37909</v>
      </c>
      <c r="D124" s="58">
        <f>PRRAS!E134</f>
        <v>29170</v>
      </c>
      <c r="E124" s="58">
        <v>0</v>
      </c>
      <c r="F124" s="58">
        <v>0</v>
      </c>
      <c r="G124" s="59">
        <f t="shared" si="2"/>
        <v>11838.627</v>
      </c>
      <c r="H124" s="59">
        <f t="shared" si="3"/>
        <v>0</v>
      </c>
      <c r="I124" s="60">
        <v>0</v>
      </c>
    </row>
    <row r="125" spans="1:9" x14ac:dyDescent="0.2">
      <c r="A125" s="57">
        <v>151</v>
      </c>
      <c r="B125" s="58">
        <f>PRRAS!C135</f>
        <v>124</v>
      </c>
      <c r="C125" s="58">
        <f>PRRAS!D135</f>
        <v>15912</v>
      </c>
      <c r="D125" s="58">
        <f>PRRAS!E135</f>
        <v>13731</v>
      </c>
      <c r="E125" s="58">
        <v>0</v>
      </c>
      <c r="F125" s="58">
        <v>0</v>
      </c>
      <c r="G125" s="59">
        <f t="shared" si="2"/>
        <v>5378.3760000000002</v>
      </c>
      <c r="H125" s="59">
        <f t="shared" si="3"/>
        <v>0</v>
      </c>
      <c r="I125" s="60">
        <v>0</v>
      </c>
    </row>
    <row r="126" spans="1:9" x14ac:dyDescent="0.2">
      <c r="A126" s="57">
        <v>151</v>
      </c>
      <c r="B126" s="58">
        <f>PRRAS!C136</f>
        <v>125</v>
      </c>
      <c r="C126" s="58">
        <f>PRRAS!D136</f>
        <v>925</v>
      </c>
      <c r="D126" s="58">
        <f>PRRAS!E136</f>
        <v>400</v>
      </c>
      <c r="E126" s="58">
        <v>0</v>
      </c>
      <c r="F126" s="58">
        <v>0</v>
      </c>
      <c r="G126" s="59">
        <f t="shared" si="2"/>
        <v>215.625</v>
      </c>
      <c r="H126" s="59">
        <f t="shared" si="3"/>
        <v>0</v>
      </c>
      <c r="I126" s="60">
        <v>0</v>
      </c>
    </row>
    <row r="127" spans="1:9" x14ac:dyDescent="0.2">
      <c r="A127" s="57">
        <v>151</v>
      </c>
      <c r="B127" s="58">
        <f>PRRAS!C137</f>
        <v>126</v>
      </c>
      <c r="C127" s="58">
        <f>PRRAS!D137</f>
        <v>14987</v>
      </c>
      <c r="D127" s="58">
        <f>PRRAS!E137</f>
        <v>13331</v>
      </c>
      <c r="E127" s="58">
        <v>0</v>
      </c>
      <c r="F127" s="58">
        <v>0</v>
      </c>
      <c r="G127" s="59">
        <f t="shared" si="2"/>
        <v>5247.7740000000003</v>
      </c>
      <c r="H127" s="59">
        <f t="shared" si="3"/>
        <v>0</v>
      </c>
      <c r="I127" s="60">
        <v>0</v>
      </c>
    </row>
    <row r="128" spans="1:9" x14ac:dyDescent="0.2">
      <c r="A128" s="57">
        <v>151</v>
      </c>
      <c r="B128" s="58">
        <f>PRRAS!C138</f>
        <v>127</v>
      </c>
      <c r="C128" s="58">
        <f>PRRAS!D138</f>
        <v>21997</v>
      </c>
      <c r="D128" s="58">
        <f>PRRAS!E138</f>
        <v>15439</v>
      </c>
      <c r="E128" s="58">
        <v>0</v>
      </c>
      <c r="F128" s="58">
        <v>0</v>
      </c>
      <c r="G128" s="59">
        <f t="shared" si="2"/>
        <v>6715.125</v>
      </c>
      <c r="H128" s="59">
        <f t="shared" si="3"/>
        <v>0</v>
      </c>
      <c r="I128" s="60">
        <v>0</v>
      </c>
    </row>
    <row r="129" spans="1:9" x14ac:dyDescent="0.2">
      <c r="A129" s="57">
        <v>151</v>
      </c>
      <c r="B129" s="58">
        <f>PRRAS!C139</f>
        <v>128</v>
      </c>
      <c r="C129" s="58">
        <f>PRRAS!D139</f>
        <v>21997</v>
      </c>
      <c r="D129" s="58">
        <f>PRRAS!E139</f>
        <v>15439</v>
      </c>
      <c r="E129" s="58">
        <v>0</v>
      </c>
      <c r="F129" s="58">
        <v>0</v>
      </c>
      <c r="G129" s="59">
        <f t="shared" si="2"/>
        <v>6768</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416982</v>
      </c>
      <c r="D131" s="58">
        <f>PRRAS!E141</f>
        <v>414652</v>
      </c>
      <c r="E131" s="58">
        <v>0</v>
      </c>
      <c r="F131" s="58">
        <v>0</v>
      </c>
      <c r="G131" s="59">
        <f t="shared" si="4"/>
        <v>162017.18</v>
      </c>
      <c r="H131" s="59">
        <f t="shared" si="5"/>
        <v>0</v>
      </c>
      <c r="I131" s="60">
        <v>0</v>
      </c>
    </row>
    <row r="132" spans="1:9" x14ac:dyDescent="0.2">
      <c r="A132" s="57">
        <v>151</v>
      </c>
      <c r="B132" s="58">
        <f>PRRAS!C142</f>
        <v>131</v>
      </c>
      <c r="C132" s="58">
        <f>PRRAS!D142</f>
        <v>416982</v>
      </c>
      <c r="D132" s="58">
        <f>PRRAS!E142</f>
        <v>414652</v>
      </c>
      <c r="E132" s="58">
        <v>0</v>
      </c>
      <c r="F132" s="58">
        <v>0</v>
      </c>
      <c r="G132" s="59">
        <f t="shared" si="4"/>
        <v>163263.46600000001</v>
      </c>
      <c r="H132" s="59">
        <f t="shared" si="5"/>
        <v>0</v>
      </c>
      <c r="I132" s="60">
        <v>0</v>
      </c>
    </row>
    <row r="133" spans="1:9" x14ac:dyDescent="0.2">
      <c r="A133" s="57">
        <v>151</v>
      </c>
      <c r="B133" s="58">
        <f>PRRAS!C143</f>
        <v>132</v>
      </c>
      <c r="C133" s="58">
        <f>PRRAS!D143</f>
        <v>306198</v>
      </c>
      <c r="D133" s="58">
        <f>PRRAS!E143</f>
        <v>363946</v>
      </c>
      <c r="E133" s="58">
        <v>0</v>
      </c>
      <c r="F133" s="58">
        <v>0</v>
      </c>
      <c r="G133" s="59">
        <f t="shared" si="4"/>
        <v>136499.88</v>
      </c>
      <c r="H133" s="59">
        <f t="shared" si="5"/>
        <v>0</v>
      </c>
      <c r="I133" s="60">
        <v>0</v>
      </c>
    </row>
    <row r="134" spans="1:9" x14ac:dyDescent="0.2">
      <c r="A134" s="57">
        <v>151</v>
      </c>
      <c r="B134" s="58">
        <f>PRRAS!C144</f>
        <v>133</v>
      </c>
      <c r="C134" s="58">
        <f>PRRAS!D144</f>
        <v>110784</v>
      </c>
      <c r="D134" s="58">
        <f>PRRAS!E144</f>
        <v>50706</v>
      </c>
      <c r="E134" s="58">
        <v>0</v>
      </c>
      <c r="F134" s="58">
        <v>0</v>
      </c>
      <c r="G134" s="59">
        <f t="shared" si="4"/>
        <v>28222.068000000003</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299</v>
      </c>
      <c r="E137" s="58">
        <v>0</v>
      </c>
      <c r="F137" s="58">
        <v>0</v>
      </c>
      <c r="G137" s="59">
        <f t="shared" si="4"/>
        <v>81.328000000000003</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299</v>
      </c>
      <c r="E148" s="58">
        <v>0</v>
      </c>
      <c r="F148" s="58">
        <v>0</v>
      </c>
      <c r="G148" s="59">
        <f t="shared" si="4"/>
        <v>87.905999999999992</v>
      </c>
      <c r="H148" s="59">
        <f t="shared" si="5"/>
        <v>0</v>
      </c>
      <c r="I148" s="60">
        <v>0</v>
      </c>
    </row>
    <row r="149" spans="1:9" x14ac:dyDescent="0.2">
      <c r="A149" s="57">
        <v>151</v>
      </c>
      <c r="B149" s="58">
        <f>PRRAS!C159</f>
        <v>148</v>
      </c>
      <c r="C149" s="58">
        <f>PRRAS!D159</f>
        <v>2971938</v>
      </c>
      <c r="D149" s="58">
        <f>PRRAS!E159</f>
        <v>3746112</v>
      </c>
      <c r="E149" s="58">
        <v>0</v>
      </c>
      <c r="F149" s="58">
        <v>0</v>
      </c>
      <c r="G149" s="59">
        <f t="shared" si="4"/>
        <v>1548695.976</v>
      </c>
      <c r="H149" s="59">
        <f t="shared" si="5"/>
        <v>0</v>
      </c>
      <c r="I149" s="60">
        <v>0</v>
      </c>
    </row>
    <row r="150" spans="1:9" x14ac:dyDescent="0.2">
      <c r="A150" s="57">
        <v>151</v>
      </c>
      <c r="B150" s="58">
        <f>PRRAS!C160</f>
        <v>149</v>
      </c>
      <c r="C150" s="58">
        <f>PRRAS!D160</f>
        <v>2417016</v>
      </c>
      <c r="D150" s="58">
        <f>PRRAS!E160</f>
        <v>2566963</v>
      </c>
      <c r="E150" s="58">
        <v>0</v>
      </c>
      <c r="F150" s="58">
        <v>0</v>
      </c>
      <c r="G150" s="59">
        <f t="shared" si="4"/>
        <v>1125090.358</v>
      </c>
      <c r="H150" s="59">
        <f t="shared" si="5"/>
        <v>0</v>
      </c>
      <c r="I150" s="60">
        <v>0</v>
      </c>
    </row>
    <row r="151" spans="1:9" x14ac:dyDescent="0.2">
      <c r="A151" s="57">
        <v>151</v>
      </c>
      <c r="B151" s="58">
        <f>PRRAS!C161</f>
        <v>150</v>
      </c>
      <c r="C151" s="58">
        <f>PRRAS!D161</f>
        <v>2008477</v>
      </c>
      <c r="D151" s="58">
        <f>PRRAS!E161</f>
        <v>2109852</v>
      </c>
      <c r="E151" s="58">
        <v>0</v>
      </c>
      <c r="F151" s="58">
        <v>0</v>
      </c>
      <c r="G151" s="59">
        <f t="shared" si="4"/>
        <v>934227.15</v>
      </c>
      <c r="H151" s="59">
        <f t="shared" si="5"/>
        <v>0</v>
      </c>
      <c r="I151" s="60">
        <v>0</v>
      </c>
    </row>
    <row r="152" spans="1:9" x14ac:dyDescent="0.2">
      <c r="A152" s="57">
        <v>151</v>
      </c>
      <c r="B152" s="58">
        <f>PRRAS!C162</f>
        <v>151</v>
      </c>
      <c r="C152" s="58">
        <f>PRRAS!D162</f>
        <v>2008477</v>
      </c>
      <c r="D152" s="58">
        <f>PRRAS!E162</f>
        <v>2109852</v>
      </c>
      <c r="E152" s="58">
        <v>0</v>
      </c>
      <c r="F152" s="58">
        <v>0</v>
      </c>
      <c r="G152" s="59">
        <f t="shared" si="4"/>
        <v>940455.33100000001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63081</v>
      </c>
      <c r="D156" s="58">
        <f>PRRAS!E166</f>
        <v>94182</v>
      </c>
      <c r="E156" s="58">
        <v>0</v>
      </c>
      <c r="F156" s="58">
        <v>0</v>
      </c>
      <c r="G156" s="59">
        <f t="shared" si="4"/>
        <v>38973.974999999999</v>
      </c>
      <c r="H156" s="59">
        <f t="shared" si="5"/>
        <v>0</v>
      </c>
      <c r="I156" s="60">
        <v>0</v>
      </c>
    </row>
    <row r="157" spans="1:9" x14ac:dyDescent="0.2">
      <c r="A157" s="57">
        <v>151</v>
      </c>
      <c r="B157" s="58">
        <f>PRRAS!C167</f>
        <v>156</v>
      </c>
      <c r="C157" s="58">
        <f>PRRAS!D167</f>
        <v>345458</v>
      </c>
      <c r="D157" s="58">
        <f>PRRAS!E167</f>
        <v>362929</v>
      </c>
      <c r="E157" s="58">
        <v>0</v>
      </c>
      <c r="F157" s="58">
        <v>0</v>
      </c>
      <c r="G157" s="59">
        <f t="shared" si="4"/>
        <v>167125.296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311314</v>
      </c>
      <c r="D159" s="58">
        <f>PRRAS!E169</f>
        <v>327058</v>
      </c>
      <c r="E159" s="58">
        <v>0</v>
      </c>
      <c r="F159" s="58">
        <v>0</v>
      </c>
      <c r="G159" s="59">
        <f t="shared" si="4"/>
        <v>152537.94</v>
      </c>
      <c r="H159" s="59">
        <f t="shared" si="5"/>
        <v>0</v>
      </c>
      <c r="I159" s="60">
        <v>0</v>
      </c>
    </row>
    <row r="160" spans="1:9" x14ac:dyDescent="0.2">
      <c r="A160" s="57">
        <v>151</v>
      </c>
      <c r="B160" s="58">
        <f>PRRAS!C170</f>
        <v>159</v>
      </c>
      <c r="C160" s="58">
        <f>PRRAS!D170</f>
        <v>34144</v>
      </c>
      <c r="D160" s="58">
        <f>PRRAS!E170</f>
        <v>35871</v>
      </c>
      <c r="E160" s="58">
        <v>0</v>
      </c>
      <c r="F160" s="58">
        <v>0</v>
      </c>
      <c r="G160" s="59">
        <f t="shared" si="4"/>
        <v>16835.874</v>
      </c>
      <c r="H160" s="59">
        <f t="shared" si="5"/>
        <v>0</v>
      </c>
      <c r="I160" s="60">
        <v>0</v>
      </c>
    </row>
    <row r="161" spans="1:9" x14ac:dyDescent="0.2">
      <c r="A161" s="57">
        <v>151</v>
      </c>
      <c r="B161" s="58">
        <f>PRRAS!C171</f>
        <v>160</v>
      </c>
      <c r="C161" s="58">
        <f>PRRAS!D171</f>
        <v>551433</v>
      </c>
      <c r="D161" s="58">
        <f>PRRAS!E171</f>
        <v>1094138</v>
      </c>
      <c r="E161" s="58">
        <v>0</v>
      </c>
      <c r="F161" s="58">
        <v>0</v>
      </c>
      <c r="G161" s="59">
        <f t="shared" si="4"/>
        <v>438353.44</v>
      </c>
      <c r="H161" s="59">
        <f t="shared" si="5"/>
        <v>0</v>
      </c>
      <c r="I161" s="60">
        <v>0</v>
      </c>
    </row>
    <row r="162" spans="1:9" x14ac:dyDescent="0.2">
      <c r="A162" s="57">
        <v>151</v>
      </c>
      <c r="B162" s="58">
        <f>PRRAS!C172</f>
        <v>161</v>
      </c>
      <c r="C162" s="58">
        <f>PRRAS!D172</f>
        <v>133632</v>
      </c>
      <c r="D162" s="58">
        <f>PRRAS!E172</f>
        <v>359381</v>
      </c>
      <c r="E162" s="58">
        <v>0</v>
      </c>
      <c r="F162" s="58">
        <v>0</v>
      </c>
      <c r="G162" s="59">
        <f t="shared" si="4"/>
        <v>137235.43400000001</v>
      </c>
      <c r="H162" s="59">
        <f t="shared" si="5"/>
        <v>0</v>
      </c>
      <c r="I162" s="60">
        <v>0</v>
      </c>
    </row>
    <row r="163" spans="1:9" x14ac:dyDescent="0.2">
      <c r="A163" s="57">
        <v>151</v>
      </c>
      <c r="B163" s="58">
        <f>PRRAS!C173</f>
        <v>162</v>
      </c>
      <c r="C163" s="58">
        <f>PRRAS!D173</f>
        <v>28328</v>
      </c>
      <c r="D163" s="58">
        <f>PRRAS!E173</f>
        <v>218404</v>
      </c>
      <c r="E163" s="58">
        <v>0</v>
      </c>
      <c r="F163" s="58">
        <v>0</v>
      </c>
      <c r="G163" s="59">
        <f t="shared" si="4"/>
        <v>75352.032000000007</v>
      </c>
      <c r="H163" s="59">
        <f t="shared" si="5"/>
        <v>0</v>
      </c>
      <c r="I163" s="60">
        <v>0</v>
      </c>
    </row>
    <row r="164" spans="1:9" x14ac:dyDescent="0.2">
      <c r="A164" s="57">
        <v>151</v>
      </c>
      <c r="B164" s="58">
        <f>PRRAS!C174</f>
        <v>163</v>
      </c>
      <c r="C164" s="58">
        <f>PRRAS!D174</f>
        <v>94333</v>
      </c>
      <c r="D164" s="58">
        <f>PRRAS!E174</f>
        <v>116780</v>
      </c>
      <c r="E164" s="58">
        <v>0</v>
      </c>
      <c r="F164" s="58">
        <v>0</v>
      </c>
      <c r="G164" s="59">
        <f t="shared" si="4"/>
        <v>53446.559000000001</v>
      </c>
      <c r="H164" s="59">
        <f t="shared" si="5"/>
        <v>0</v>
      </c>
      <c r="I164" s="60">
        <v>0</v>
      </c>
    </row>
    <row r="165" spans="1:9" x14ac:dyDescent="0.2">
      <c r="A165" s="57">
        <v>151</v>
      </c>
      <c r="B165" s="58">
        <f>PRRAS!C175</f>
        <v>164</v>
      </c>
      <c r="C165" s="58">
        <f>PRRAS!D175</f>
        <v>2308</v>
      </c>
      <c r="D165" s="58">
        <f>PRRAS!E175</f>
        <v>3301</v>
      </c>
      <c r="E165" s="58">
        <v>0</v>
      </c>
      <c r="F165" s="58">
        <v>0</v>
      </c>
      <c r="G165" s="59">
        <f t="shared" si="4"/>
        <v>1461.24</v>
      </c>
      <c r="H165" s="59">
        <f t="shared" si="5"/>
        <v>0</v>
      </c>
      <c r="I165" s="60">
        <v>0</v>
      </c>
    </row>
    <row r="166" spans="1:9" x14ac:dyDescent="0.2">
      <c r="A166" s="57">
        <v>151</v>
      </c>
      <c r="B166" s="58">
        <f>PRRAS!C176</f>
        <v>165</v>
      </c>
      <c r="C166" s="58">
        <f>PRRAS!D176</f>
        <v>8663</v>
      </c>
      <c r="D166" s="58">
        <f>PRRAS!E176</f>
        <v>20896</v>
      </c>
      <c r="E166" s="58">
        <v>0</v>
      </c>
      <c r="F166" s="58">
        <v>0</v>
      </c>
      <c r="G166" s="59">
        <f t="shared" si="4"/>
        <v>8325.0750000000007</v>
      </c>
      <c r="H166" s="59">
        <f t="shared" si="5"/>
        <v>0</v>
      </c>
      <c r="I166" s="60">
        <v>0</v>
      </c>
    </row>
    <row r="167" spans="1:9" x14ac:dyDescent="0.2">
      <c r="A167" s="57">
        <v>151</v>
      </c>
      <c r="B167" s="58">
        <f>PRRAS!C177</f>
        <v>166</v>
      </c>
      <c r="C167" s="58">
        <f>PRRAS!D177</f>
        <v>217674</v>
      </c>
      <c r="D167" s="58">
        <f>PRRAS!E177</f>
        <v>270187</v>
      </c>
      <c r="E167" s="58">
        <v>0</v>
      </c>
      <c r="F167" s="58">
        <v>0</v>
      </c>
      <c r="G167" s="59">
        <f t="shared" si="4"/>
        <v>125835.96800000001</v>
      </c>
      <c r="H167" s="59">
        <f t="shared" si="5"/>
        <v>0</v>
      </c>
      <c r="I167" s="60">
        <v>0</v>
      </c>
    </row>
    <row r="168" spans="1:9" x14ac:dyDescent="0.2">
      <c r="A168" s="57">
        <v>151</v>
      </c>
      <c r="B168" s="58">
        <f>PRRAS!C178</f>
        <v>167</v>
      </c>
      <c r="C168" s="58">
        <f>PRRAS!D178</f>
        <v>42967</v>
      </c>
      <c r="D168" s="58">
        <f>PRRAS!E178</f>
        <v>48543</v>
      </c>
      <c r="E168" s="58">
        <v>0</v>
      </c>
      <c r="F168" s="58">
        <v>0</v>
      </c>
      <c r="G168" s="59">
        <f t="shared" si="4"/>
        <v>23388.851000000002</v>
      </c>
      <c r="H168" s="59">
        <f t="shared" si="5"/>
        <v>0</v>
      </c>
      <c r="I168" s="60">
        <v>0</v>
      </c>
    </row>
    <row r="169" spans="1:9" x14ac:dyDescent="0.2">
      <c r="A169" s="57">
        <v>151</v>
      </c>
      <c r="B169" s="58">
        <f>PRRAS!C179</f>
        <v>168</v>
      </c>
      <c r="C169" s="58">
        <f>PRRAS!D179</f>
        <v>61416</v>
      </c>
      <c r="D169" s="58">
        <f>PRRAS!E179</f>
        <v>103880</v>
      </c>
      <c r="E169" s="58">
        <v>0</v>
      </c>
      <c r="F169" s="58">
        <v>0</v>
      </c>
      <c r="G169" s="59">
        <f t="shared" si="4"/>
        <v>45221.567999999999</v>
      </c>
      <c r="H169" s="59">
        <f t="shared" si="5"/>
        <v>0</v>
      </c>
      <c r="I169" s="60">
        <v>0</v>
      </c>
    </row>
    <row r="170" spans="1:9" x14ac:dyDescent="0.2">
      <c r="A170" s="57">
        <v>151</v>
      </c>
      <c r="B170" s="58">
        <f>PRRAS!C180</f>
        <v>169</v>
      </c>
      <c r="C170" s="58">
        <f>PRRAS!D180</f>
        <v>94674</v>
      </c>
      <c r="D170" s="58">
        <f>PRRAS!E180</f>
        <v>89829</v>
      </c>
      <c r="E170" s="58">
        <v>0</v>
      </c>
      <c r="F170" s="58">
        <v>0</v>
      </c>
      <c r="G170" s="59">
        <f t="shared" si="4"/>
        <v>46362.108</v>
      </c>
      <c r="H170" s="59">
        <f t="shared" si="5"/>
        <v>0</v>
      </c>
      <c r="I170" s="60">
        <v>0</v>
      </c>
    </row>
    <row r="171" spans="1:9" x14ac:dyDescent="0.2">
      <c r="A171" s="57">
        <v>151</v>
      </c>
      <c r="B171" s="58">
        <f>PRRAS!C181</f>
        <v>170</v>
      </c>
      <c r="C171" s="58">
        <f>PRRAS!D181</f>
        <v>10882</v>
      </c>
      <c r="D171" s="58">
        <f>PRRAS!E181</f>
        <v>7372</v>
      </c>
      <c r="E171" s="58">
        <v>0</v>
      </c>
      <c r="F171" s="58">
        <v>0</v>
      </c>
      <c r="G171" s="59">
        <f t="shared" si="4"/>
        <v>4356.42</v>
      </c>
      <c r="H171" s="59">
        <f t="shared" si="5"/>
        <v>0</v>
      </c>
      <c r="I171" s="60">
        <v>0</v>
      </c>
    </row>
    <row r="172" spans="1:9" x14ac:dyDescent="0.2">
      <c r="A172" s="57">
        <v>151</v>
      </c>
      <c r="B172" s="58">
        <f>PRRAS!C182</f>
        <v>171</v>
      </c>
      <c r="C172" s="58">
        <f>PRRAS!D182</f>
        <v>7735</v>
      </c>
      <c r="D172" s="58">
        <f>PRRAS!E182</f>
        <v>19133</v>
      </c>
      <c r="E172" s="58">
        <v>0</v>
      </c>
      <c r="F172" s="58">
        <v>0</v>
      </c>
      <c r="G172" s="59">
        <f t="shared" si="4"/>
        <v>7866.1710000000003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1430</v>
      </c>
      <c r="E174" s="58">
        <v>0</v>
      </c>
      <c r="F174" s="58">
        <v>0</v>
      </c>
      <c r="G174" s="59">
        <f t="shared" si="4"/>
        <v>494.78</v>
      </c>
      <c r="H174" s="59">
        <f t="shared" si="5"/>
        <v>0</v>
      </c>
      <c r="I174" s="60">
        <v>0</v>
      </c>
    </row>
    <row r="175" spans="1:9" x14ac:dyDescent="0.2">
      <c r="A175" s="57">
        <v>151</v>
      </c>
      <c r="B175" s="58">
        <f>PRRAS!C185</f>
        <v>174</v>
      </c>
      <c r="C175" s="58">
        <f>PRRAS!D185</f>
        <v>149701</v>
      </c>
      <c r="D175" s="58">
        <f>PRRAS!E185</f>
        <v>400392</v>
      </c>
      <c r="E175" s="58">
        <v>0</v>
      </c>
      <c r="F175" s="58">
        <v>0</v>
      </c>
      <c r="G175" s="59">
        <f t="shared" si="4"/>
        <v>165384.38999999998</v>
      </c>
      <c r="H175" s="59">
        <f t="shared" si="5"/>
        <v>0</v>
      </c>
      <c r="I175" s="60">
        <v>0</v>
      </c>
    </row>
    <row r="176" spans="1:9" x14ac:dyDescent="0.2">
      <c r="A176" s="57">
        <v>151</v>
      </c>
      <c r="B176" s="58">
        <f>PRRAS!C186</f>
        <v>175</v>
      </c>
      <c r="C176" s="58">
        <f>PRRAS!D186</f>
        <v>17596</v>
      </c>
      <c r="D176" s="58">
        <f>PRRAS!E186</f>
        <v>42270</v>
      </c>
      <c r="E176" s="58">
        <v>0</v>
      </c>
      <c r="F176" s="58">
        <v>0</v>
      </c>
      <c r="G176" s="59">
        <f t="shared" si="4"/>
        <v>17873.8</v>
      </c>
      <c r="H176" s="59">
        <f t="shared" si="5"/>
        <v>0</v>
      </c>
      <c r="I176" s="60">
        <v>0</v>
      </c>
    </row>
    <row r="177" spans="1:9" x14ac:dyDescent="0.2">
      <c r="A177" s="57">
        <v>151</v>
      </c>
      <c r="B177" s="58">
        <f>PRRAS!C187</f>
        <v>176</v>
      </c>
      <c r="C177" s="58">
        <f>PRRAS!D187</f>
        <v>68930</v>
      </c>
      <c r="D177" s="58">
        <f>PRRAS!E187</f>
        <v>110828</v>
      </c>
      <c r="E177" s="58">
        <v>0</v>
      </c>
      <c r="F177" s="58">
        <v>0</v>
      </c>
      <c r="G177" s="59">
        <f t="shared" si="4"/>
        <v>51143.135999999999</v>
      </c>
      <c r="H177" s="59">
        <f t="shared" si="5"/>
        <v>0</v>
      </c>
      <c r="I177" s="60">
        <v>0</v>
      </c>
    </row>
    <row r="178" spans="1:9" x14ac:dyDescent="0.2">
      <c r="A178" s="57">
        <v>151</v>
      </c>
      <c r="B178" s="58">
        <f>PRRAS!C188</f>
        <v>177</v>
      </c>
      <c r="C178" s="58">
        <f>PRRAS!D188</f>
        <v>130</v>
      </c>
      <c r="D178" s="58">
        <f>PRRAS!E188</f>
        <v>525</v>
      </c>
      <c r="E178" s="58">
        <v>0</v>
      </c>
      <c r="F178" s="58">
        <v>0</v>
      </c>
      <c r="G178" s="59">
        <f t="shared" si="4"/>
        <v>208.85999999999999</v>
      </c>
      <c r="H178" s="59">
        <f t="shared" si="5"/>
        <v>0</v>
      </c>
      <c r="I178" s="60">
        <v>0</v>
      </c>
    </row>
    <row r="179" spans="1:9" x14ac:dyDescent="0.2">
      <c r="A179" s="57">
        <v>151</v>
      </c>
      <c r="B179" s="58">
        <f>PRRAS!C189</f>
        <v>178</v>
      </c>
      <c r="C179" s="58">
        <f>PRRAS!D189</f>
        <v>9483</v>
      </c>
      <c r="D179" s="58">
        <f>PRRAS!E189</f>
        <v>9838</v>
      </c>
      <c r="E179" s="58">
        <v>0</v>
      </c>
      <c r="F179" s="58">
        <v>0</v>
      </c>
      <c r="G179" s="59">
        <f t="shared" si="4"/>
        <v>5190.3019999999997</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10407</v>
      </c>
      <c r="D181" s="58">
        <f>PRRAS!E191</f>
        <v>10573</v>
      </c>
      <c r="E181" s="58">
        <v>0</v>
      </c>
      <c r="F181" s="58">
        <v>0</v>
      </c>
      <c r="G181" s="59">
        <f t="shared" si="4"/>
        <v>5679.54</v>
      </c>
      <c r="H181" s="59">
        <f t="shared" si="5"/>
        <v>0</v>
      </c>
      <c r="I181" s="60">
        <v>0</v>
      </c>
    </row>
    <row r="182" spans="1:9" x14ac:dyDescent="0.2">
      <c r="A182" s="57">
        <v>151</v>
      </c>
      <c r="B182" s="58">
        <f>PRRAS!C192</f>
        <v>181</v>
      </c>
      <c r="C182" s="58">
        <f>PRRAS!D192</f>
        <v>35375</v>
      </c>
      <c r="D182" s="58">
        <f>PRRAS!E192</f>
        <v>171082</v>
      </c>
      <c r="E182" s="58">
        <v>0</v>
      </c>
      <c r="F182" s="58">
        <v>0</v>
      </c>
      <c r="G182" s="59">
        <f t="shared" si="4"/>
        <v>68334.558999999994</v>
      </c>
      <c r="H182" s="59">
        <f t="shared" si="5"/>
        <v>0</v>
      </c>
      <c r="I182" s="60">
        <v>0</v>
      </c>
    </row>
    <row r="183" spans="1:9" x14ac:dyDescent="0.2">
      <c r="A183" s="57">
        <v>151</v>
      </c>
      <c r="B183" s="58">
        <f>PRRAS!C193</f>
        <v>182</v>
      </c>
      <c r="C183" s="58">
        <f>PRRAS!D193</f>
        <v>7689</v>
      </c>
      <c r="D183" s="58">
        <f>PRRAS!E193</f>
        <v>0</v>
      </c>
      <c r="E183" s="58">
        <v>0</v>
      </c>
      <c r="F183" s="58">
        <v>0</v>
      </c>
      <c r="G183" s="59">
        <f t="shared" si="4"/>
        <v>1399.3979999999999</v>
      </c>
      <c r="H183" s="59">
        <f t="shared" si="5"/>
        <v>0</v>
      </c>
      <c r="I183" s="60">
        <v>0</v>
      </c>
    </row>
    <row r="184" spans="1:9" x14ac:dyDescent="0.2">
      <c r="A184" s="57">
        <v>151</v>
      </c>
      <c r="B184" s="58">
        <f>PRRAS!C194</f>
        <v>183</v>
      </c>
      <c r="C184" s="58">
        <f>PRRAS!D194</f>
        <v>91</v>
      </c>
      <c r="D184" s="58">
        <f>PRRAS!E194</f>
        <v>55276</v>
      </c>
      <c r="E184" s="58">
        <v>0</v>
      </c>
      <c r="F184" s="58">
        <v>0</v>
      </c>
      <c r="G184" s="59">
        <f t="shared" si="4"/>
        <v>20247.668999999998</v>
      </c>
      <c r="H184" s="59">
        <f t="shared" si="5"/>
        <v>0</v>
      </c>
      <c r="I184" s="60">
        <v>0</v>
      </c>
    </row>
    <row r="185" spans="1:9" x14ac:dyDescent="0.2">
      <c r="A185" s="57">
        <v>151</v>
      </c>
      <c r="B185" s="58">
        <f>PRRAS!C195</f>
        <v>184</v>
      </c>
      <c r="C185" s="58">
        <f>PRRAS!D195</f>
        <v>260</v>
      </c>
      <c r="D185" s="58">
        <f>PRRAS!E195</f>
        <v>0</v>
      </c>
      <c r="E185" s="58">
        <v>0</v>
      </c>
      <c r="F185" s="58">
        <v>0</v>
      </c>
      <c r="G185" s="59">
        <f t="shared" si="4"/>
        <v>47.839999999999996</v>
      </c>
      <c r="H185" s="59">
        <f t="shared" si="5"/>
        <v>0</v>
      </c>
      <c r="I185" s="60">
        <v>0</v>
      </c>
    </row>
    <row r="186" spans="1:9" x14ac:dyDescent="0.2">
      <c r="A186" s="57">
        <v>151</v>
      </c>
      <c r="B186" s="58">
        <f>PRRAS!C196</f>
        <v>185</v>
      </c>
      <c r="C186" s="58">
        <f>PRRAS!D196</f>
        <v>50166</v>
      </c>
      <c r="D186" s="58">
        <f>PRRAS!E196</f>
        <v>64178</v>
      </c>
      <c r="E186" s="58">
        <v>0</v>
      </c>
      <c r="F186" s="58">
        <v>0</v>
      </c>
      <c r="G186" s="59">
        <f t="shared" si="4"/>
        <v>33026.57</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16867</v>
      </c>
      <c r="D189" s="58">
        <f>PRRAS!E199</f>
        <v>20177</v>
      </c>
      <c r="E189" s="58">
        <v>0</v>
      </c>
      <c r="F189" s="58">
        <v>0</v>
      </c>
      <c r="G189" s="59">
        <f t="shared" si="4"/>
        <v>10757.548000000001</v>
      </c>
      <c r="H189" s="59">
        <f t="shared" si="5"/>
        <v>0</v>
      </c>
      <c r="I189" s="60">
        <v>0</v>
      </c>
    </row>
    <row r="190" spans="1:9" x14ac:dyDescent="0.2">
      <c r="A190" s="57">
        <v>151</v>
      </c>
      <c r="B190" s="58">
        <f>PRRAS!C200</f>
        <v>189</v>
      </c>
      <c r="C190" s="58">
        <f>PRRAS!D200</f>
        <v>1000</v>
      </c>
      <c r="D190" s="58">
        <f>PRRAS!E200</f>
        <v>1100</v>
      </c>
      <c r="E190" s="58">
        <v>0</v>
      </c>
      <c r="F190" s="58">
        <v>0</v>
      </c>
      <c r="G190" s="59">
        <f t="shared" si="4"/>
        <v>604.79999999999995</v>
      </c>
      <c r="H190" s="59">
        <f t="shared" si="5"/>
        <v>0</v>
      </c>
      <c r="I190" s="60">
        <v>0</v>
      </c>
    </row>
    <row r="191" spans="1:9" x14ac:dyDescent="0.2">
      <c r="A191" s="57">
        <v>151</v>
      </c>
      <c r="B191" s="58">
        <f>PRRAS!C201</f>
        <v>190</v>
      </c>
      <c r="C191" s="58">
        <f>PRRAS!D201</f>
        <v>11747</v>
      </c>
      <c r="D191" s="58">
        <f>PRRAS!E201</f>
        <v>12187</v>
      </c>
      <c r="E191" s="58">
        <v>0</v>
      </c>
      <c r="F191" s="58">
        <v>0</v>
      </c>
      <c r="G191" s="59">
        <f t="shared" si="4"/>
        <v>6862.99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20552</v>
      </c>
      <c r="D193" s="58">
        <f>PRRAS!E203</f>
        <v>30714</v>
      </c>
      <c r="E193" s="58">
        <v>0</v>
      </c>
      <c r="F193" s="58">
        <v>0</v>
      </c>
      <c r="G193" s="59">
        <f t="shared" si="4"/>
        <v>15740.16</v>
      </c>
      <c r="H193" s="59">
        <f t="shared" si="5"/>
        <v>0</v>
      </c>
      <c r="I193" s="60">
        <v>0</v>
      </c>
    </row>
    <row r="194" spans="1:9" x14ac:dyDescent="0.2">
      <c r="A194" s="57">
        <v>151</v>
      </c>
      <c r="B194" s="58">
        <f>PRRAS!C204</f>
        <v>193</v>
      </c>
      <c r="C194" s="58">
        <f>PRRAS!D204</f>
        <v>3489</v>
      </c>
      <c r="D194" s="58">
        <f>PRRAS!E204</f>
        <v>4751</v>
      </c>
      <c r="E194" s="58">
        <v>0</v>
      </c>
      <c r="F194" s="58">
        <v>0</v>
      </c>
      <c r="G194" s="59">
        <f t="shared" ref="G194:G257" si="6">(B194/1000)*(C194*1+D194*2)</f>
        <v>2507.2629999999999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3489</v>
      </c>
      <c r="D208" s="58">
        <f>PRRAS!E218</f>
        <v>4751</v>
      </c>
      <c r="E208" s="58">
        <v>0</v>
      </c>
      <c r="F208" s="58">
        <v>0</v>
      </c>
      <c r="G208" s="59">
        <f t="shared" si="6"/>
        <v>2689.1369999999997</v>
      </c>
      <c r="H208" s="59">
        <f t="shared" si="7"/>
        <v>0</v>
      </c>
      <c r="I208" s="60">
        <v>0</v>
      </c>
    </row>
    <row r="209" spans="1:9" x14ac:dyDescent="0.2">
      <c r="A209" s="57">
        <v>151</v>
      </c>
      <c r="B209" s="58">
        <f>PRRAS!C219</f>
        <v>208</v>
      </c>
      <c r="C209" s="58">
        <f>PRRAS!D219</f>
        <v>2907</v>
      </c>
      <c r="D209" s="58">
        <f>PRRAS!E219</f>
        <v>4158</v>
      </c>
      <c r="E209" s="58">
        <v>0</v>
      </c>
      <c r="F209" s="58">
        <v>0</v>
      </c>
      <c r="G209" s="59">
        <f t="shared" si="6"/>
        <v>2334.384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582</v>
      </c>
      <c r="D212" s="58">
        <f>PRRAS!E222</f>
        <v>593</v>
      </c>
      <c r="E212" s="58">
        <v>0</v>
      </c>
      <c r="F212" s="58">
        <v>0</v>
      </c>
      <c r="G212" s="59">
        <f t="shared" si="6"/>
        <v>373.048</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80260</v>
      </c>
      <c r="E222" s="58">
        <v>0</v>
      </c>
      <c r="F222" s="58">
        <v>0</v>
      </c>
      <c r="G222" s="59">
        <f t="shared" si="6"/>
        <v>35474.92</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80260</v>
      </c>
      <c r="E239" s="58">
        <v>0</v>
      </c>
      <c r="F239" s="58">
        <v>0</v>
      </c>
      <c r="G239" s="59">
        <f t="shared" si="6"/>
        <v>38203.759999999995</v>
      </c>
      <c r="H239" s="59">
        <f t="shared" si="7"/>
        <v>0</v>
      </c>
      <c r="I239" s="60">
        <v>0</v>
      </c>
    </row>
    <row r="240" spans="1:9" x14ac:dyDescent="0.2">
      <c r="A240" s="57">
        <v>151</v>
      </c>
      <c r="B240" s="58">
        <f>PRRAS!C250</f>
        <v>239</v>
      </c>
      <c r="C240" s="58">
        <f>PRRAS!D250</f>
        <v>0</v>
      </c>
      <c r="D240" s="58">
        <f>PRRAS!E250</f>
        <v>80260</v>
      </c>
      <c r="E240" s="58">
        <v>0</v>
      </c>
      <c r="F240" s="58">
        <v>0</v>
      </c>
      <c r="G240" s="59">
        <f t="shared" si="6"/>
        <v>38364.28</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2971938</v>
      </c>
      <c r="D282" s="58">
        <f>PRRAS!E292</f>
        <v>3746112</v>
      </c>
      <c r="E282" s="58">
        <v>0</v>
      </c>
      <c r="F282" s="58">
        <v>0</v>
      </c>
      <c r="G282" s="59">
        <f t="shared" si="8"/>
        <v>2940429.5220000003</v>
      </c>
      <c r="H282" s="59">
        <f t="shared" si="9"/>
        <v>0</v>
      </c>
      <c r="I282" s="60">
        <v>0</v>
      </c>
    </row>
    <row r="283" spans="1:9" x14ac:dyDescent="0.2">
      <c r="A283" s="57">
        <v>151</v>
      </c>
      <c r="B283" s="58">
        <f>PRRAS!C293</f>
        <v>282</v>
      </c>
      <c r="C283" s="58">
        <f>PRRAS!D293</f>
        <v>106057</v>
      </c>
      <c r="D283" s="58">
        <f>PRRAS!E293</f>
        <v>154561</v>
      </c>
      <c r="E283" s="58">
        <v>0</v>
      </c>
      <c r="F283" s="58">
        <v>0</v>
      </c>
      <c r="G283" s="59">
        <f t="shared" si="8"/>
        <v>117080.47799999999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86933</v>
      </c>
      <c r="D285" s="58">
        <f>PRRAS!E295</f>
        <v>142827</v>
      </c>
      <c r="E285" s="58">
        <v>0</v>
      </c>
      <c r="F285" s="58">
        <v>0</v>
      </c>
      <c r="G285" s="59">
        <f t="shared" si="8"/>
        <v>105814.70799999998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460</v>
      </c>
      <c r="D290" s="58">
        <f>PRRAS!E301</f>
        <v>293</v>
      </c>
      <c r="E290" s="58">
        <v>0</v>
      </c>
      <c r="F290" s="58">
        <v>0</v>
      </c>
      <c r="G290" s="59">
        <f t="shared" si="8"/>
        <v>302.29399999999998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460</v>
      </c>
      <c r="D303" s="58">
        <f>PRRAS!E314</f>
        <v>293</v>
      </c>
      <c r="E303" s="58">
        <v>0</v>
      </c>
      <c r="F303" s="58">
        <v>0</v>
      </c>
      <c r="G303" s="59">
        <f t="shared" si="8"/>
        <v>315.892</v>
      </c>
      <c r="H303" s="59">
        <f t="shared" si="9"/>
        <v>0</v>
      </c>
      <c r="I303" s="60">
        <v>0</v>
      </c>
    </row>
    <row r="304" spans="1:9" x14ac:dyDescent="0.2">
      <c r="A304" s="57">
        <v>151</v>
      </c>
      <c r="B304" s="58">
        <f>PRRAS!C315</f>
        <v>303</v>
      </c>
      <c r="C304" s="58">
        <f>PRRAS!D315</f>
        <v>460</v>
      </c>
      <c r="D304" s="58">
        <f>PRRAS!E315</f>
        <v>293</v>
      </c>
      <c r="E304" s="58">
        <v>0</v>
      </c>
      <c r="F304" s="58">
        <v>0</v>
      </c>
      <c r="G304" s="59">
        <f t="shared" si="8"/>
        <v>316.93799999999999</v>
      </c>
      <c r="H304" s="59">
        <f t="shared" si="9"/>
        <v>0</v>
      </c>
      <c r="I304" s="60">
        <v>0</v>
      </c>
    </row>
    <row r="305" spans="1:9" x14ac:dyDescent="0.2">
      <c r="A305" s="57">
        <v>151</v>
      </c>
      <c r="B305" s="58">
        <f>PRRAS!C316</f>
        <v>304</v>
      </c>
      <c r="C305" s="58">
        <f>PRRAS!D316</f>
        <v>460</v>
      </c>
      <c r="D305" s="58">
        <f>PRRAS!E316</f>
        <v>293</v>
      </c>
      <c r="E305" s="58">
        <v>0</v>
      </c>
      <c r="F305" s="58">
        <v>0</v>
      </c>
      <c r="G305" s="59">
        <f t="shared" si="8"/>
        <v>317.98399999999998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42839</v>
      </c>
      <c r="D342" s="58">
        <f>PRRAS!E353</f>
        <v>184160</v>
      </c>
      <c r="E342" s="58">
        <v>0</v>
      </c>
      <c r="F342" s="58">
        <v>0</v>
      </c>
      <c r="G342" s="59">
        <f t="shared" si="10"/>
        <v>140205.21900000001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42839</v>
      </c>
      <c r="D355" s="58">
        <f>PRRAS!E366</f>
        <v>184160</v>
      </c>
      <c r="E355" s="58">
        <v>0</v>
      </c>
      <c r="F355" s="58">
        <v>0</v>
      </c>
      <c r="G355" s="59">
        <f t="shared" si="10"/>
        <v>145550.28599999999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41717</v>
      </c>
      <c r="D361" s="58">
        <f>PRRAS!E372</f>
        <v>146655</v>
      </c>
      <c r="E361" s="58">
        <v>0</v>
      </c>
      <c r="F361" s="58">
        <v>0</v>
      </c>
      <c r="G361" s="59">
        <f t="shared" si="10"/>
        <v>120609.72</v>
      </c>
      <c r="H361" s="59">
        <f t="shared" si="11"/>
        <v>0</v>
      </c>
      <c r="I361" s="60">
        <v>0</v>
      </c>
    </row>
    <row r="362" spans="1:9" x14ac:dyDescent="0.2">
      <c r="A362" s="57">
        <v>151</v>
      </c>
      <c r="B362" s="58">
        <f>PRRAS!C373</f>
        <v>361</v>
      </c>
      <c r="C362" s="58">
        <f>PRRAS!D373</f>
        <v>25997</v>
      </c>
      <c r="D362" s="58">
        <f>PRRAS!E373</f>
        <v>5473</v>
      </c>
      <c r="E362" s="58">
        <v>0</v>
      </c>
      <c r="F362" s="58">
        <v>0</v>
      </c>
      <c r="G362" s="59">
        <f t="shared" si="10"/>
        <v>13336.422999999999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1291</v>
      </c>
      <c r="D367" s="58">
        <f>PRRAS!E378</f>
        <v>114526</v>
      </c>
      <c r="E367" s="58">
        <v>0</v>
      </c>
      <c r="F367" s="58">
        <v>0</v>
      </c>
      <c r="G367" s="59">
        <f t="shared" si="10"/>
        <v>84305.538</v>
      </c>
      <c r="H367" s="59">
        <f t="shared" si="11"/>
        <v>0</v>
      </c>
      <c r="I367" s="60">
        <v>0</v>
      </c>
    </row>
    <row r="368" spans="1:9" x14ac:dyDescent="0.2">
      <c r="A368" s="57">
        <v>151</v>
      </c>
      <c r="B368" s="58">
        <f>PRRAS!C379</f>
        <v>367</v>
      </c>
      <c r="C368" s="58">
        <f>PRRAS!D379</f>
        <v>14429</v>
      </c>
      <c r="D368" s="58">
        <f>PRRAS!E379</f>
        <v>26656</v>
      </c>
      <c r="E368" s="58">
        <v>0</v>
      </c>
      <c r="F368" s="58">
        <v>0</v>
      </c>
      <c r="G368" s="59">
        <f t="shared" si="10"/>
        <v>24860.947</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1122</v>
      </c>
      <c r="D375" s="58">
        <f>PRRAS!E386</f>
        <v>13755</v>
      </c>
      <c r="E375" s="58">
        <v>0</v>
      </c>
      <c r="F375" s="58">
        <v>0</v>
      </c>
      <c r="G375" s="59">
        <f t="shared" si="10"/>
        <v>10708.368</v>
      </c>
      <c r="H375" s="59">
        <f t="shared" si="11"/>
        <v>0</v>
      </c>
      <c r="I375" s="60">
        <v>0</v>
      </c>
    </row>
    <row r="376" spans="1:9" x14ac:dyDescent="0.2">
      <c r="A376" s="57">
        <v>151</v>
      </c>
      <c r="B376" s="58">
        <f>PRRAS!C387</f>
        <v>375</v>
      </c>
      <c r="C376" s="58">
        <f>PRRAS!D387</f>
        <v>1122</v>
      </c>
      <c r="D376" s="58">
        <f>PRRAS!E387</f>
        <v>13755</v>
      </c>
      <c r="E376" s="58">
        <v>0</v>
      </c>
      <c r="F376" s="58">
        <v>0</v>
      </c>
      <c r="G376" s="59">
        <f t="shared" si="10"/>
        <v>10737</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23750</v>
      </c>
      <c r="E383" s="58">
        <v>0</v>
      </c>
      <c r="F383" s="58">
        <v>0</v>
      </c>
      <c r="G383" s="59">
        <f t="shared" si="10"/>
        <v>18145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23750</v>
      </c>
      <c r="E386" s="58">
        <v>0</v>
      </c>
      <c r="F386" s="58">
        <v>0</v>
      </c>
      <c r="G386" s="59">
        <f t="shared" ref="G386:G449" si="12">(B386/1000)*(C386*1+D386*2)</f>
        <v>18287.5</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42379</v>
      </c>
      <c r="D400" s="58">
        <f>PRRAS!E411</f>
        <v>183867</v>
      </c>
      <c r="E400" s="58">
        <v>0</v>
      </c>
      <c r="F400" s="58">
        <v>0</v>
      </c>
      <c r="G400" s="59">
        <f t="shared" si="12"/>
        <v>163635.087</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130202</v>
      </c>
      <c r="D402" s="58">
        <f>PRRAS!E413</f>
        <v>121874</v>
      </c>
      <c r="E402" s="58">
        <v>0</v>
      </c>
      <c r="F402" s="58">
        <v>0</v>
      </c>
      <c r="G402" s="59">
        <f t="shared" si="12"/>
        <v>149953.95000000001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3078455</v>
      </c>
      <c r="D404" s="58">
        <f>PRRAS!E415</f>
        <v>3900966</v>
      </c>
      <c r="E404" s="58">
        <v>0</v>
      </c>
      <c r="F404" s="58">
        <v>0</v>
      </c>
      <c r="G404" s="59">
        <f t="shared" si="12"/>
        <v>4384795.9610000001</v>
      </c>
      <c r="H404" s="59">
        <f t="shared" si="13"/>
        <v>0</v>
      </c>
      <c r="I404" s="60">
        <v>0</v>
      </c>
    </row>
    <row r="405" spans="1:9" x14ac:dyDescent="0.2">
      <c r="A405" s="57">
        <v>151</v>
      </c>
      <c r="B405" s="58">
        <f>PRRAS!C416</f>
        <v>404</v>
      </c>
      <c r="C405" s="58">
        <f>PRRAS!D416</f>
        <v>3014777</v>
      </c>
      <c r="D405" s="58">
        <f>PRRAS!E416</f>
        <v>3930272</v>
      </c>
      <c r="E405" s="58">
        <v>0</v>
      </c>
      <c r="F405" s="58">
        <v>0</v>
      </c>
      <c r="G405" s="59">
        <f t="shared" si="12"/>
        <v>4393629.6840000004</v>
      </c>
      <c r="H405" s="59">
        <f t="shared" si="13"/>
        <v>0</v>
      </c>
      <c r="I405" s="60">
        <v>0</v>
      </c>
    </row>
    <row r="406" spans="1:9" x14ac:dyDescent="0.2">
      <c r="A406" s="57">
        <v>151</v>
      </c>
      <c r="B406" s="58">
        <f>PRRAS!C417</f>
        <v>405</v>
      </c>
      <c r="C406" s="58">
        <f>PRRAS!D417</f>
        <v>63678</v>
      </c>
      <c r="D406" s="58">
        <f>PRRAS!E417</f>
        <v>0</v>
      </c>
      <c r="E406" s="58">
        <v>0</v>
      </c>
      <c r="F406" s="58">
        <v>0</v>
      </c>
      <c r="G406" s="59">
        <f t="shared" si="12"/>
        <v>25789.59</v>
      </c>
      <c r="H406" s="59">
        <f t="shared" si="13"/>
        <v>0</v>
      </c>
      <c r="I406" s="60">
        <v>0</v>
      </c>
    </row>
    <row r="407" spans="1:9" x14ac:dyDescent="0.2">
      <c r="A407" s="57">
        <v>151</v>
      </c>
      <c r="B407" s="58">
        <f>PRRAS!C418</f>
        <v>406</v>
      </c>
      <c r="C407" s="58">
        <f>PRRAS!D418</f>
        <v>0</v>
      </c>
      <c r="D407" s="58">
        <f>PRRAS!E418</f>
        <v>29306</v>
      </c>
      <c r="E407" s="58">
        <v>0</v>
      </c>
      <c r="F407" s="58">
        <v>0</v>
      </c>
      <c r="G407" s="59">
        <f t="shared" si="12"/>
        <v>23796.472000000002</v>
      </c>
      <c r="H407" s="59">
        <f t="shared" si="13"/>
        <v>0</v>
      </c>
      <c r="I407" s="60">
        <v>0</v>
      </c>
    </row>
    <row r="408" spans="1:9" x14ac:dyDescent="0.2">
      <c r="A408" s="57">
        <v>151</v>
      </c>
      <c r="B408" s="58">
        <f>PRRAS!C419</f>
        <v>407</v>
      </c>
      <c r="C408" s="58">
        <f>PRRAS!D419</f>
        <v>0</v>
      </c>
      <c r="D408" s="58">
        <f>PRRAS!E419</f>
        <v>20953</v>
      </c>
      <c r="E408" s="58">
        <v>0</v>
      </c>
      <c r="F408" s="58">
        <v>0</v>
      </c>
      <c r="G408" s="59">
        <f t="shared" si="12"/>
        <v>17055.741999999998</v>
      </c>
      <c r="H408" s="59">
        <f t="shared" si="13"/>
        <v>0</v>
      </c>
      <c r="I408" s="60">
        <v>0</v>
      </c>
    </row>
    <row r="409" spans="1:9" x14ac:dyDescent="0.2">
      <c r="A409" s="57">
        <v>151</v>
      </c>
      <c r="B409" s="58">
        <f>PRRAS!C420</f>
        <v>408</v>
      </c>
      <c r="C409" s="58">
        <f>PRRAS!D420</f>
        <v>43269</v>
      </c>
      <c r="D409" s="58">
        <f>PRRAS!E420</f>
        <v>0</v>
      </c>
      <c r="E409" s="58">
        <v>0</v>
      </c>
      <c r="F409" s="58">
        <v>0</v>
      </c>
      <c r="G409" s="59">
        <f t="shared" si="12"/>
        <v>17653.752</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3078455</v>
      </c>
      <c r="D630" s="58">
        <f>PRRAS!E642</f>
        <v>3900966</v>
      </c>
      <c r="E630" s="58">
        <v>0</v>
      </c>
      <c r="F630" s="58">
        <v>0</v>
      </c>
      <c r="G630" s="59">
        <f t="shared" si="18"/>
        <v>6843763.4230000004</v>
      </c>
      <c r="H630" s="59">
        <f t="shared" si="19"/>
        <v>0</v>
      </c>
      <c r="I630" s="60">
        <v>0</v>
      </c>
    </row>
    <row r="631" spans="1:9" x14ac:dyDescent="0.2">
      <c r="A631" s="57">
        <v>151</v>
      </c>
      <c r="B631" s="58">
        <f>PRRAS!C643</f>
        <v>630</v>
      </c>
      <c r="C631" s="58">
        <f>PRRAS!D643</f>
        <v>3014777</v>
      </c>
      <c r="D631" s="58">
        <f>PRRAS!E643</f>
        <v>3930272</v>
      </c>
      <c r="E631" s="58">
        <v>0</v>
      </c>
      <c r="F631" s="58">
        <v>0</v>
      </c>
      <c r="G631" s="59">
        <f t="shared" si="18"/>
        <v>6851452.2300000004</v>
      </c>
      <c r="H631" s="59">
        <f t="shared" si="19"/>
        <v>0</v>
      </c>
      <c r="I631" s="60">
        <v>0</v>
      </c>
    </row>
    <row r="632" spans="1:9" x14ac:dyDescent="0.2">
      <c r="A632" s="57">
        <v>151</v>
      </c>
      <c r="B632" s="58">
        <f>PRRAS!C644</f>
        <v>631</v>
      </c>
      <c r="C632" s="58">
        <f>PRRAS!D644</f>
        <v>63678</v>
      </c>
      <c r="D632" s="58">
        <f>PRRAS!E644</f>
        <v>0</v>
      </c>
      <c r="E632" s="58">
        <v>0</v>
      </c>
      <c r="F632" s="58">
        <v>0</v>
      </c>
      <c r="G632" s="59">
        <f t="shared" si="18"/>
        <v>40180.817999999999</v>
      </c>
      <c r="H632" s="59">
        <f t="shared" si="19"/>
        <v>0</v>
      </c>
      <c r="I632" s="60">
        <v>0</v>
      </c>
    </row>
    <row r="633" spans="1:9" x14ac:dyDescent="0.2">
      <c r="A633" s="57">
        <v>151</v>
      </c>
      <c r="B633" s="58">
        <f>PRRAS!C645</f>
        <v>632</v>
      </c>
      <c r="C633" s="58">
        <f>PRRAS!D645</f>
        <v>0</v>
      </c>
      <c r="D633" s="58">
        <f>PRRAS!E645</f>
        <v>29306</v>
      </c>
      <c r="E633" s="58">
        <v>0</v>
      </c>
      <c r="F633" s="58">
        <v>0</v>
      </c>
      <c r="G633" s="59">
        <f t="shared" si="18"/>
        <v>37042.784</v>
      </c>
      <c r="H633" s="59">
        <f t="shared" si="19"/>
        <v>0</v>
      </c>
      <c r="I633" s="60">
        <v>0</v>
      </c>
    </row>
    <row r="634" spans="1:9" x14ac:dyDescent="0.2">
      <c r="A634" s="57">
        <v>151</v>
      </c>
      <c r="B634" s="58">
        <f>PRRAS!C646</f>
        <v>633</v>
      </c>
      <c r="C634" s="58">
        <f>PRRAS!D646</f>
        <v>0</v>
      </c>
      <c r="D634" s="58">
        <f>PRRAS!E646</f>
        <v>20953</v>
      </c>
      <c r="E634" s="58">
        <v>0</v>
      </c>
      <c r="F634" s="58">
        <v>0</v>
      </c>
      <c r="G634" s="59">
        <f t="shared" si="18"/>
        <v>26526.498</v>
      </c>
      <c r="H634" s="59">
        <f t="shared" si="19"/>
        <v>0</v>
      </c>
      <c r="I634" s="60">
        <v>0</v>
      </c>
    </row>
    <row r="635" spans="1:9" x14ac:dyDescent="0.2">
      <c r="A635" s="57">
        <v>151</v>
      </c>
      <c r="B635" s="58">
        <f>PRRAS!C647</f>
        <v>634</v>
      </c>
      <c r="C635" s="58">
        <f>PRRAS!D647</f>
        <v>43269</v>
      </c>
      <c r="D635" s="58">
        <f>PRRAS!E647</f>
        <v>0</v>
      </c>
      <c r="E635" s="58">
        <v>0</v>
      </c>
      <c r="F635" s="58">
        <v>0</v>
      </c>
      <c r="G635" s="59">
        <f t="shared" si="18"/>
        <v>27432.546000000002</v>
      </c>
      <c r="H635" s="59">
        <f t="shared" si="19"/>
        <v>0</v>
      </c>
      <c r="I635" s="60">
        <v>0</v>
      </c>
    </row>
    <row r="636" spans="1:9" x14ac:dyDescent="0.2">
      <c r="A636" s="57">
        <v>151</v>
      </c>
      <c r="B636" s="58">
        <f>PRRAS!C648</f>
        <v>635</v>
      </c>
      <c r="C636" s="58">
        <f>PRRAS!D648</f>
        <v>20409</v>
      </c>
      <c r="D636" s="58">
        <f>PRRAS!E648</f>
        <v>0</v>
      </c>
      <c r="E636" s="58">
        <v>0</v>
      </c>
      <c r="F636" s="58">
        <v>0</v>
      </c>
      <c r="G636" s="59">
        <f t="shared" si="18"/>
        <v>12959.715</v>
      </c>
      <c r="H636" s="59">
        <f t="shared" si="19"/>
        <v>0</v>
      </c>
      <c r="I636" s="60">
        <v>0</v>
      </c>
    </row>
    <row r="637" spans="1:9" x14ac:dyDescent="0.2">
      <c r="A637" s="57">
        <v>151</v>
      </c>
      <c r="B637" s="58">
        <f>PRRAS!C649</f>
        <v>636</v>
      </c>
      <c r="C637" s="58">
        <f>PRRAS!D649</f>
        <v>0</v>
      </c>
      <c r="D637" s="58">
        <f>PRRAS!E649</f>
        <v>8353</v>
      </c>
      <c r="E637" s="58">
        <v>0</v>
      </c>
      <c r="F637" s="58">
        <v>0</v>
      </c>
      <c r="G637" s="59">
        <f t="shared" si="18"/>
        <v>10625.016</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30216</v>
      </c>
      <c r="D639" s="58">
        <f>PRRAS!E652</f>
        <v>23311</v>
      </c>
      <c r="E639" s="58">
        <v>0</v>
      </c>
      <c r="F639" s="58">
        <v>0</v>
      </c>
      <c r="G639" s="59">
        <f t="shared" si="18"/>
        <v>49022.644</v>
      </c>
      <c r="H639" s="59">
        <f t="shared" si="19"/>
        <v>0</v>
      </c>
      <c r="I639" s="60">
        <v>0</v>
      </c>
    </row>
    <row r="640" spans="1:9" x14ac:dyDescent="0.2">
      <c r="A640" s="57">
        <v>151</v>
      </c>
      <c r="B640" s="58">
        <f>PRRAS!C653</f>
        <v>639</v>
      </c>
      <c r="C640" s="58">
        <f>PRRAS!D653</f>
        <v>2768280</v>
      </c>
      <c r="D640" s="58">
        <f>PRRAS!E653</f>
        <v>3974222</v>
      </c>
      <c r="E640" s="58">
        <v>0</v>
      </c>
      <c r="F640" s="58">
        <v>0</v>
      </c>
      <c r="G640" s="59">
        <f t="shared" si="18"/>
        <v>6847986.6359999999</v>
      </c>
      <c r="H640" s="59">
        <f t="shared" si="19"/>
        <v>0</v>
      </c>
      <c r="I640" s="60">
        <v>0</v>
      </c>
    </row>
    <row r="641" spans="1:9" x14ac:dyDescent="0.2">
      <c r="A641" s="57">
        <v>151</v>
      </c>
      <c r="B641" s="58">
        <f>PRRAS!C654</f>
        <v>640</v>
      </c>
      <c r="C641" s="58">
        <f>PRRAS!D654</f>
        <v>2775185</v>
      </c>
      <c r="D641" s="58">
        <f>PRRAS!E654</f>
        <v>3666263</v>
      </c>
      <c r="E641" s="58">
        <v>0</v>
      </c>
      <c r="F641" s="58">
        <v>0</v>
      </c>
      <c r="G641" s="59">
        <f t="shared" si="18"/>
        <v>6468935.04</v>
      </c>
      <c r="H641" s="59">
        <f t="shared" si="19"/>
        <v>0</v>
      </c>
      <c r="I641" s="60">
        <v>0</v>
      </c>
    </row>
    <row r="642" spans="1:9" x14ac:dyDescent="0.2">
      <c r="A642" s="57">
        <v>151</v>
      </c>
      <c r="B642" s="58">
        <f>PRRAS!C655</f>
        <v>641</v>
      </c>
      <c r="C642" s="58">
        <f>PRRAS!D655</f>
        <v>23311</v>
      </c>
      <c r="D642" s="58">
        <f>PRRAS!E655</f>
        <v>331270</v>
      </c>
      <c r="E642" s="58">
        <v>0</v>
      </c>
      <c r="F642" s="58">
        <v>0</v>
      </c>
      <c r="G642" s="59">
        <f t="shared" ref="G642:G705" si="20">(B642/1000)*(C642*1+D642*2)</f>
        <v>439630.49100000004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32</v>
      </c>
      <c r="D644" s="58">
        <f>PRRAS!E657</f>
        <v>32</v>
      </c>
      <c r="E644" s="58">
        <v>0</v>
      </c>
      <c r="F644" s="58">
        <v>0</v>
      </c>
      <c r="G644" s="59">
        <f t="shared" si="20"/>
        <v>61.728000000000002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22</v>
      </c>
      <c r="D646" s="58">
        <f>PRRAS!E659</f>
        <v>22</v>
      </c>
      <c r="E646" s="58">
        <v>0</v>
      </c>
      <c r="F646" s="58">
        <v>0</v>
      </c>
      <c r="G646" s="59">
        <f t="shared" si="20"/>
        <v>42.57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2560231</v>
      </c>
      <c r="D665" s="58">
        <f>PRRAS!E678</f>
        <v>2861312</v>
      </c>
      <c r="E665" s="58">
        <v>0</v>
      </c>
      <c r="F665" s="58">
        <v>0</v>
      </c>
      <c r="G665" s="59">
        <f t="shared" si="20"/>
        <v>5499815.7200000007</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26000</v>
      </c>
      <c r="E667" s="58">
        <v>0</v>
      </c>
      <c r="F667" s="58">
        <v>0</v>
      </c>
      <c r="G667" s="59">
        <f t="shared" si="20"/>
        <v>34632</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557655</v>
      </c>
      <c r="E669" s="58">
        <v>0</v>
      </c>
      <c r="F669" s="58">
        <v>0</v>
      </c>
      <c r="G669" s="59">
        <f t="shared" si="20"/>
        <v>745027.08000000007</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61538</v>
      </c>
      <c r="D685" s="58">
        <f>PRRAS!E698</f>
        <v>11340</v>
      </c>
      <c r="E685" s="58">
        <v>0</v>
      </c>
      <c r="F685" s="58">
        <v>0</v>
      </c>
      <c r="G685" s="59">
        <f t="shared" si="20"/>
        <v>57605.112000000001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11937</v>
      </c>
      <c r="D688" s="58">
        <f>PRRAS!E701</f>
        <v>20897</v>
      </c>
      <c r="E688" s="58">
        <v>0</v>
      </c>
      <c r="F688" s="58">
        <v>0</v>
      </c>
      <c r="G688" s="59">
        <f t="shared" si="20"/>
        <v>36913.197</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94333</v>
      </c>
      <c r="D690" s="58">
        <f>PRRAS!E703</f>
        <v>116780</v>
      </c>
      <c r="E690" s="58">
        <v>0</v>
      </c>
      <c r="F690" s="58">
        <v>0</v>
      </c>
      <c r="G690" s="59">
        <f t="shared" si="20"/>
        <v>225918.27699999997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9075</v>
      </c>
      <c r="D692" s="58">
        <f>PRRAS!E705</f>
        <v>9041</v>
      </c>
      <c r="E692" s="58">
        <v>0</v>
      </c>
      <c r="F692" s="58">
        <v>0</v>
      </c>
      <c r="G692" s="59">
        <f t="shared" si="20"/>
        <v>18765.486999999997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80260</v>
      </c>
      <c r="E747" s="58">
        <v>0</v>
      </c>
      <c r="F747" s="58">
        <v>0</v>
      </c>
      <c r="G747" s="59">
        <f t="shared" si="22"/>
        <v>119747.92</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7690532</v>
      </c>
      <c r="D977" s="63">
        <f>Bil!E12</f>
        <v>8021073</v>
      </c>
      <c r="E977" s="63">
        <v>0</v>
      </c>
      <c r="F977" s="63">
        <v>0</v>
      </c>
      <c r="G977" s="64">
        <f t="shared" ref="G977:G1040" si="32">B977/1000*C977+B977/500*D977</f>
        <v>23732.678</v>
      </c>
      <c r="H977" s="64">
        <f t="shared" si="31"/>
        <v>0</v>
      </c>
      <c r="I977" s="65"/>
    </row>
    <row r="978" spans="1:9" x14ac:dyDescent="0.2">
      <c r="A978" s="57">
        <v>152</v>
      </c>
      <c r="B978" s="58">
        <f>Bil!C13</f>
        <v>2</v>
      </c>
      <c r="C978" s="58">
        <f>Bil!D13</f>
        <v>7434659</v>
      </c>
      <c r="D978" s="58">
        <f>Bil!E13</f>
        <v>7465082</v>
      </c>
      <c r="E978" s="58">
        <v>0</v>
      </c>
      <c r="F978" s="58">
        <v>0</v>
      </c>
      <c r="G978" s="59">
        <f t="shared" si="32"/>
        <v>44729.646000000001</v>
      </c>
      <c r="H978" s="59">
        <f t="shared" si="31"/>
        <v>0</v>
      </c>
      <c r="I978" s="60"/>
    </row>
    <row r="979" spans="1:9" x14ac:dyDescent="0.2">
      <c r="A979" s="57">
        <v>152</v>
      </c>
      <c r="B979" s="58">
        <f>Bil!C14</f>
        <v>3</v>
      </c>
      <c r="C979" s="58">
        <f>Bil!D14</f>
        <v>57000</v>
      </c>
      <c r="D979" s="58">
        <f>Bil!E14</f>
        <v>56015</v>
      </c>
      <c r="E979" s="58">
        <v>0</v>
      </c>
      <c r="F979" s="58">
        <v>0</v>
      </c>
      <c r="G979" s="59">
        <f t="shared" si="32"/>
        <v>507.09000000000003</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57000</v>
      </c>
      <c r="D981" s="58">
        <f>Bil!E16</f>
        <v>56015</v>
      </c>
      <c r="E981" s="58">
        <v>0</v>
      </c>
      <c r="F981" s="58">
        <v>0</v>
      </c>
      <c r="G981" s="59">
        <f t="shared" si="32"/>
        <v>845.15</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7377659</v>
      </c>
      <c r="D983" s="58">
        <f>Bil!E18</f>
        <v>7409067</v>
      </c>
      <c r="E983" s="58">
        <v>0</v>
      </c>
      <c r="F983" s="58">
        <v>0</v>
      </c>
      <c r="G983" s="59">
        <f t="shared" si="32"/>
        <v>155370.55100000001</v>
      </c>
      <c r="H983" s="59">
        <f t="shared" si="31"/>
        <v>0</v>
      </c>
      <c r="I983" s="60"/>
    </row>
    <row r="984" spans="1:9" x14ac:dyDescent="0.2">
      <c r="A984" s="57">
        <v>152</v>
      </c>
      <c r="B984" s="58">
        <f>Bil!C19</f>
        <v>8</v>
      </c>
      <c r="C984" s="58">
        <f>Bil!D19</f>
        <v>7139872</v>
      </c>
      <c r="D984" s="58">
        <f>Bil!E19</f>
        <v>7020876</v>
      </c>
      <c r="E984" s="58">
        <v>0</v>
      </c>
      <c r="F984" s="58">
        <v>0</v>
      </c>
      <c r="G984" s="59">
        <f t="shared" si="32"/>
        <v>169452.992</v>
      </c>
      <c r="H984" s="59">
        <f t="shared" si="31"/>
        <v>0</v>
      </c>
      <c r="I984" s="60"/>
    </row>
    <row r="985" spans="1:9" x14ac:dyDescent="0.2">
      <c r="A985" s="57">
        <v>152</v>
      </c>
      <c r="B985" s="58">
        <f>Bil!C20</f>
        <v>9</v>
      </c>
      <c r="C985" s="58">
        <f>Bil!D20</f>
        <v>534540</v>
      </c>
      <c r="D985" s="58">
        <f>Bil!E20</f>
        <v>534540</v>
      </c>
      <c r="E985" s="58">
        <v>0</v>
      </c>
      <c r="F985" s="58">
        <v>0</v>
      </c>
      <c r="G985" s="59">
        <f t="shared" si="32"/>
        <v>14432.579999999998</v>
      </c>
      <c r="H985" s="59">
        <f t="shared" si="31"/>
        <v>0</v>
      </c>
      <c r="I985" s="60"/>
    </row>
    <row r="986" spans="1:9" x14ac:dyDescent="0.2">
      <c r="A986" s="57">
        <v>152</v>
      </c>
      <c r="B986" s="58">
        <f>Bil!C21</f>
        <v>10</v>
      </c>
      <c r="C986" s="58">
        <f>Bil!D21</f>
        <v>8379656</v>
      </c>
      <c r="D986" s="58">
        <f>Bil!E21</f>
        <v>8260863</v>
      </c>
      <c r="E986" s="58">
        <v>0</v>
      </c>
      <c r="F986" s="58">
        <v>0</v>
      </c>
      <c r="G986" s="59">
        <f t="shared" si="32"/>
        <v>249013.82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15219</v>
      </c>
      <c r="D988" s="58">
        <f>Bil!E23</f>
        <v>15016</v>
      </c>
      <c r="E988" s="58">
        <v>0</v>
      </c>
      <c r="F988" s="58">
        <v>0</v>
      </c>
      <c r="G988" s="59">
        <f t="shared" si="32"/>
        <v>543.01200000000006</v>
      </c>
      <c r="H988" s="59">
        <f t="shared" si="31"/>
        <v>0</v>
      </c>
      <c r="I988" s="60"/>
    </row>
    <row r="989" spans="1:9" x14ac:dyDescent="0.2">
      <c r="A989" s="57">
        <v>152</v>
      </c>
      <c r="B989" s="58">
        <f>Bil!C24</f>
        <v>13</v>
      </c>
      <c r="C989" s="58">
        <f>Bil!D24</f>
        <v>1789543</v>
      </c>
      <c r="D989" s="58">
        <f>Bil!E24</f>
        <v>1789543</v>
      </c>
      <c r="E989" s="58">
        <v>0</v>
      </c>
      <c r="F989" s="58">
        <v>0</v>
      </c>
      <c r="G989" s="59">
        <f t="shared" si="32"/>
        <v>69792.176999999996</v>
      </c>
      <c r="H989" s="59">
        <f t="shared" si="31"/>
        <v>0</v>
      </c>
      <c r="I989" s="60"/>
    </row>
    <row r="990" spans="1:9" x14ac:dyDescent="0.2">
      <c r="A990" s="57">
        <v>152</v>
      </c>
      <c r="B990" s="58">
        <f>Bil!C25</f>
        <v>14</v>
      </c>
      <c r="C990" s="58">
        <f>Bil!D25</f>
        <v>101587</v>
      </c>
      <c r="D990" s="58">
        <f>Bil!E25</f>
        <v>214485</v>
      </c>
      <c r="E990" s="58">
        <v>0</v>
      </c>
      <c r="F990" s="58">
        <v>0</v>
      </c>
      <c r="G990" s="59">
        <f t="shared" si="32"/>
        <v>7427.7979999999998</v>
      </c>
      <c r="H990" s="59">
        <f t="shared" si="31"/>
        <v>0</v>
      </c>
      <c r="I990" s="60"/>
    </row>
    <row r="991" spans="1:9" x14ac:dyDescent="0.2">
      <c r="A991" s="57">
        <v>152</v>
      </c>
      <c r="B991" s="58">
        <f>Bil!C26</f>
        <v>15</v>
      </c>
      <c r="C991" s="58">
        <f>Bil!D26</f>
        <v>687131</v>
      </c>
      <c r="D991" s="58">
        <f>Bil!E26</f>
        <v>639264</v>
      </c>
      <c r="E991" s="58">
        <v>0</v>
      </c>
      <c r="F991" s="58">
        <v>0</v>
      </c>
      <c r="G991" s="59">
        <f t="shared" si="32"/>
        <v>29484.884999999998</v>
      </c>
      <c r="H991" s="59">
        <f t="shared" si="31"/>
        <v>0</v>
      </c>
      <c r="I991" s="60"/>
    </row>
    <row r="992" spans="1:9" x14ac:dyDescent="0.2">
      <c r="A992" s="57">
        <v>152</v>
      </c>
      <c r="B992" s="58">
        <f>Bil!C27</f>
        <v>16</v>
      </c>
      <c r="C992" s="58">
        <f>Bil!D27</f>
        <v>8297</v>
      </c>
      <c r="D992" s="58">
        <f>Bil!E27</f>
        <v>2297</v>
      </c>
      <c r="E992" s="58">
        <v>0</v>
      </c>
      <c r="F992" s="58">
        <v>0</v>
      </c>
      <c r="G992" s="59">
        <f t="shared" si="32"/>
        <v>206.25600000000003</v>
      </c>
      <c r="H992" s="59">
        <f t="shared" si="31"/>
        <v>0</v>
      </c>
      <c r="I992" s="60"/>
    </row>
    <row r="993" spans="1:9" x14ac:dyDescent="0.2">
      <c r="A993" s="57">
        <v>152</v>
      </c>
      <c r="B993" s="58">
        <f>Bil!C28</f>
        <v>17</v>
      </c>
      <c r="C993" s="58">
        <f>Bil!D28</f>
        <v>107502</v>
      </c>
      <c r="D993" s="58">
        <f>Bil!E28</f>
        <v>107502</v>
      </c>
      <c r="E993" s="58">
        <v>0</v>
      </c>
      <c r="F993" s="58">
        <v>0</v>
      </c>
      <c r="G993" s="59">
        <f t="shared" si="32"/>
        <v>5482.6020000000008</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22850</v>
      </c>
      <c r="D995" s="58">
        <f>Bil!E30</f>
        <v>22850</v>
      </c>
      <c r="E995" s="58">
        <v>0</v>
      </c>
      <c r="F995" s="58">
        <v>0</v>
      </c>
      <c r="G995" s="59">
        <f t="shared" si="32"/>
        <v>1302.4499999999998</v>
      </c>
      <c r="H995" s="59">
        <f t="shared" si="31"/>
        <v>0</v>
      </c>
      <c r="I995" s="60"/>
    </row>
    <row r="996" spans="1:9" x14ac:dyDescent="0.2">
      <c r="A996" s="57">
        <v>152</v>
      </c>
      <c r="B996" s="58">
        <f>Bil!C31</f>
        <v>20</v>
      </c>
      <c r="C996" s="58">
        <f>Bil!D31</f>
        <v>142028</v>
      </c>
      <c r="D996" s="58">
        <f>Bil!E31</f>
        <v>251123</v>
      </c>
      <c r="E996" s="58">
        <v>0</v>
      </c>
      <c r="F996" s="58">
        <v>0</v>
      </c>
      <c r="G996" s="59">
        <f t="shared" si="32"/>
        <v>12885.48</v>
      </c>
      <c r="H996" s="59">
        <f t="shared" si="31"/>
        <v>0</v>
      </c>
      <c r="I996" s="60"/>
    </row>
    <row r="997" spans="1:9" x14ac:dyDescent="0.2">
      <c r="A997" s="57">
        <v>152</v>
      </c>
      <c r="B997" s="58">
        <f>Bil!C32</f>
        <v>21</v>
      </c>
      <c r="C997" s="58">
        <f>Bil!D32</f>
        <v>50730</v>
      </c>
      <c r="D997" s="58">
        <f>Bil!E32</f>
        <v>74750</v>
      </c>
      <c r="E997" s="58">
        <v>0</v>
      </c>
      <c r="F997" s="58">
        <v>0</v>
      </c>
      <c r="G997" s="59">
        <f t="shared" si="32"/>
        <v>4204.83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916951</v>
      </c>
      <c r="D999" s="58">
        <f>Bil!E34</f>
        <v>883301</v>
      </c>
      <c r="E999" s="58">
        <v>0</v>
      </c>
      <c r="F999" s="58">
        <v>0</v>
      </c>
      <c r="G999" s="59">
        <f t="shared" si="32"/>
        <v>61721.718999999997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136200</v>
      </c>
      <c r="D1006" s="58">
        <f>Bil!E41</f>
        <v>149956</v>
      </c>
      <c r="E1006" s="58">
        <v>0</v>
      </c>
      <c r="F1006" s="58">
        <v>0</v>
      </c>
      <c r="G1006" s="59">
        <f t="shared" si="32"/>
        <v>13083.359999999999</v>
      </c>
      <c r="H1006" s="59">
        <f t="shared" si="31"/>
        <v>0</v>
      </c>
      <c r="I1006" s="60"/>
    </row>
    <row r="1007" spans="1:9" x14ac:dyDescent="0.2">
      <c r="A1007" s="57">
        <v>152</v>
      </c>
      <c r="B1007" s="58">
        <f>Bil!C42</f>
        <v>31</v>
      </c>
      <c r="C1007" s="58">
        <f>Bil!D42</f>
        <v>169599</v>
      </c>
      <c r="D1007" s="58">
        <f>Bil!E42</f>
        <v>183355</v>
      </c>
      <c r="E1007" s="58">
        <v>0</v>
      </c>
      <c r="F1007" s="58">
        <v>0</v>
      </c>
      <c r="G1007" s="59">
        <f t="shared" si="32"/>
        <v>16625.579000000002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33399</v>
      </c>
      <c r="D1011" s="58">
        <f>Bil!E46</f>
        <v>33399</v>
      </c>
      <c r="E1011" s="58">
        <v>0</v>
      </c>
      <c r="F1011" s="58">
        <v>0</v>
      </c>
      <c r="G1011" s="59">
        <f t="shared" si="32"/>
        <v>3506.8950000000004</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23750</v>
      </c>
      <c r="E1016" s="58">
        <v>0</v>
      </c>
      <c r="F1016" s="58">
        <v>0</v>
      </c>
      <c r="G1016" s="59">
        <f t="shared" si="32"/>
        <v>1900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23750</v>
      </c>
      <c r="E1019" s="58">
        <v>0</v>
      </c>
      <c r="F1019" s="58">
        <v>0</v>
      </c>
      <c r="G1019" s="59">
        <f t="shared" si="32"/>
        <v>2042.4999999999998</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218556</v>
      </c>
      <c r="D1025" s="58">
        <f>Bil!E60</f>
        <v>237688</v>
      </c>
      <c r="E1025" s="58">
        <v>0</v>
      </c>
      <c r="F1025" s="58">
        <v>0</v>
      </c>
      <c r="G1025" s="59">
        <f t="shared" si="32"/>
        <v>34002.668000000005</v>
      </c>
      <c r="H1025" s="59">
        <f t="shared" si="31"/>
        <v>0</v>
      </c>
      <c r="I1025" s="60"/>
    </row>
    <row r="1026" spans="1:9" x14ac:dyDescent="0.2">
      <c r="A1026" s="57">
        <v>152</v>
      </c>
      <c r="B1026" s="58">
        <f>Bil!C61</f>
        <v>50</v>
      </c>
      <c r="C1026" s="58">
        <f>Bil!D61</f>
        <v>218556</v>
      </c>
      <c r="D1026" s="58">
        <f>Bil!E61</f>
        <v>237688</v>
      </c>
      <c r="E1026" s="58">
        <v>0</v>
      </c>
      <c r="F1026" s="58">
        <v>0</v>
      </c>
      <c r="G1026" s="59">
        <f t="shared" si="32"/>
        <v>34696.600000000006</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255873</v>
      </c>
      <c r="D1039" s="58">
        <f>Bil!E74</f>
        <v>555991</v>
      </c>
      <c r="E1039" s="58">
        <v>0</v>
      </c>
      <c r="F1039" s="58">
        <v>0</v>
      </c>
      <c r="G1039" s="59">
        <f t="shared" si="32"/>
        <v>86174.864999999991</v>
      </c>
      <c r="H1039" s="59">
        <f t="shared" si="33"/>
        <v>0</v>
      </c>
      <c r="I1039" s="60"/>
    </row>
    <row r="1040" spans="1:9" x14ac:dyDescent="0.2">
      <c r="A1040" s="57">
        <v>152</v>
      </c>
      <c r="B1040" s="58">
        <f>Bil!C75</f>
        <v>64</v>
      </c>
      <c r="C1040" s="58">
        <f>Bil!D75</f>
        <v>23311</v>
      </c>
      <c r="D1040" s="58">
        <f>Bil!E75</f>
        <v>331270</v>
      </c>
      <c r="E1040" s="58">
        <v>0</v>
      </c>
      <c r="F1040" s="58">
        <v>0</v>
      </c>
      <c r="G1040" s="59">
        <f t="shared" si="32"/>
        <v>43894.464</v>
      </c>
      <c r="H1040" s="59">
        <f t="shared" si="33"/>
        <v>0</v>
      </c>
      <c r="I1040" s="60"/>
    </row>
    <row r="1041" spans="1:9" x14ac:dyDescent="0.2">
      <c r="A1041" s="57">
        <v>152</v>
      </c>
      <c r="B1041" s="58">
        <f>Bil!C76</f>
        <v>65</v>
      </c>
      <c r="C1041" s="58">
        <f>Bil!D76</f>
        <v>22581</v>
      </c>
      <c r="D1041" s="58">
        <f>Bil!E76</f>
        <v>330818</v>
      </c>
      <c r="E1041" s="58">
        <v>0</v>
      </c>
      <c r="F1041" s="58">
        <v>0</v>
      </c>
      <c r="G1041" s="59">
        <f t="shared" ref="G1041:G1104" si="34">B1041/1000*C1041+B1041/500*D1041</f>
        <v>44474.105000000003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22581</v>
      </c>
      <c r="D1043" s="58">
        <f>Bil!E78</f>
        <v>330818</v>
      </c>
      <c r="E1043" s="58">
        <v>0</v>
      </c>
      <c r="F1043" s="58">
        <v>0</v>
      </c>
      <c r="G1043" s="59">
        <f t="shared" si="34"/>
        <v>45842.539000000004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730</v>
      </c>
      <c r="D1047" s="58">
        <f>Bil!E82</f>
        <v>452</v>
      </c>
      <c r="E1047" s="58">
        <v>0</v>
      </c>
      <c r="F1047" s="58">
        <v>0</v>
      </c>
      <c r="G1047" s="59">
        <f t="shared" si="34"/>
        <v>116.014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14942</v>
      </c>
      <c r="D1049" s="58">
        <f>Bil!E84</f>
        <v>9240</v>
      </c>
      <c r="E1049" s="58">
        <v>0</v>
      </c>
      <c r="F1049" s="58">
        <v>0</v>
      </c>
      <c r="G1049" s="59">
        <f t="shared" si="34"/>
        <v>2439.8059999999996</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103</v>
      </c>
      <c r="D1054" s="58">
        <f>Bil!E89</f>
        <v>0</v>
      </c>
      <c r="E1054" s="58">
        <v>0</v>
      </c>
      <c r="F1054" s="58">
        <v>0</v>
      </c>
      <c r="G1054" s="59">
        <f t="shared" si="34"/>
        <v>8.0340000000000007</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14839</v>
      </c>
      <c r="D1056" s="58">
        <f>Bil!E91</f>
        <v>9240</v>
      </c>
      <c r="E1056" s="58">
        <v>0</v>
      </c>
      <c r="F1056" s="58">
        <v>0</v>
      </c>
      <c r="G1056" s="59">
        <f t="shared" si="34"/>
        <v>2665.5200000000004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217620</v>
      </c>
      <c r="D1134" s="58">
        <f>Bil!E169</f>
        <v>215481</v>
      </c>
      <c r="E1134" s="58">
        <v>0</v>
      </c>
      <c r="F1134" s="58">
        <v>0</v>
      </c>
      <c r="G1134" s="59">
        <f t="shared" si="36"/>
        <v>102475.95600000001</v>
      </c>
      <c r="H1134" s="59">
        <f t="shared" si="35"/>
        <v>0</v>
      </c>
      <c r="I1134" s="60"/>
    </row>
    <row r="1135" spans="1:9" x14ac:dyDescent="0.2">
      <c r="A1135" s="57">
        <v>152</v>
      </c>
      <c r="B1135" s="58">
        <f>Bil!C170</f>
        <v>159</v>
      </c>
      <c r="C1135" s="58">
        <f>Bil!D170</f>
        <v>217620</v>
      </c>
      <c r="D1135" s="58">
        <f>Bil!E170</f>
        <v>215481</v>
      </c>
      <c r="E1135" s="58">
        <v>0</v>
      </c>
      <c r="F1135" s="58">
        <v>0</v>
      </c>
      <c r="G1135" s="59">
        <f t="shared" si="36"/>
        <v>103124.538</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7690532</v>
      </c>
      <c r="D1138" s="58">
        <f>Bil!E173</f>
        <v>8021073</v>
      </c>
      <c r="E1138" s="58">
        <v>0</v>
      </c>
      <c r="F1138" s="58">
        <v>0</v>
      </c>
      <c r="G1138" s="59">
        <f t="shared" si="36"/>
        <v>3844693.8360000001</v>
      </c>
      <c r="H1138" s="59">
        <f t="shared" si="35"/>
        <v>0</v>
      </c>
      <c r="I1138" s="60"/>
    </row>
    <row r="1139" spans="1:9" x14ac:dyDescent="0.2">
      <c r="A1139" s="57">
        <v>152</v>
      </c>
      <c r="B1139" s="58">
        <f>Bil!C174</f>
        <v>163</v>
      </c>
      <c r="C1139" s="58">
        <f>Bil!D174</f>
        <v>245987</v>
      </c>
      <c r="D1139" s="58">
        <f>Bil!E174</f>
        <v>574869</v>
      </c>
      <c r="E1139" s="58">
        <v>0</v>
      </c>
      <c r="F1139" s="58">
        <v>0</v>
      </c>
      <c r="G1139" s="59">
        <f t="shared" si="36"/>
        <v>227503.17499999999</v>
      </c>
      <c r="H1139" s="59">
        <f t="shared" si="35"/>
        <v>0</v>
      </c>
      <c r="I1139" s="60"/>
    </row>
    <row r="1140" spans="1:9" x14ac:dyDescent="0.2">
      <c r="A1140" s="57">
        <v>152</v>
      </c>
      <c r="B1140" s="58">
        <f>Bil!C175</f>
        <v>164</v>
      </c>
      <c r="C1140" s="58">
        <f>Bil!D175</f>
        <v>244119</v>
      </c>
      <c r="D1140" s="58">
        <f>Bil!E175</f>
        <v>572285</v>
      </c>
      <c r="E1140" s="58">
        <v>0</v>
      </c>
      <c r="F1140" s="58">
        <v>0</v>
      </c>
      <c r="G1140" s="59">
        <f t="shared" si="36"/>
        <v>227744.99600000001</v>
      </c>
      <c r="H1140" s="59">
        <f t="shared" si="35"/>
        <v>0</v>
      </c>
      <c r="I1140" s="60"/>
    </row>
    <row r="1141" spans="1:9" x14ac:dyDescent="0.2">
      <c r="A1141" s="57">
        <v>152</v>
      </c>
      <c r="B1141" s="58">
        <f>Bil!C176</f>
        <v>165</v>
      </c>
      <c r="C1141" s="58">
        <f>Bil!D176</f>
        <v>197064</v>
      </c>
      <c r="D1141" s="58">
        <f>Bil!E176</f>
        <v>191635</v>
      </c>
      <c r="E1141" s="58">
        <v>0</v>
      </c>
      <c r="F1141" s="58">
        <v>0</v>
      </c>
      <c r="G1141" s="59">
        <f t="shared" si="36"/>
        <v>95755.11</v>
      </c>
      <c r="H1141" s="59">
        <f t="shared" si="35"/>
        <v>0</v>
      </c>
      <c r="I1141" s="60"/>
    </row>
    <row r="1142" spans="1:9" x14ac:dyDescent="0.2">
      <c r="A1142" s="57">
        <v>152</v>
      </c>
      <c r="B1142" s="58">
        <f>Bil!C177</f>
        <v>166</v>
      </c>
      <c r="C1142" s="58">
        <f>Bil!D177</f>
        <v>46875</v>
      </c>
      <c r="D1142" s="58">
        <f>Bil!E177</f>
        <v>106158</v>
      </c>
      <c r="E1142" s="58">
        <v>0</v>
      </c>
      <c r="F1142" s="58">
        <v>0</v>
      </c>
      <c r="G1142" s="59">
        <f t="shared" si="36"/>
        <v>43025.705999999998</v>
      </c>
      <c r="H1142" s="59">
        <f t="shared" si="35"/>
        <v>0</v>
      </c>
      <c r="I1142" s="60"/>
    </row>
    <row r="1143" spans="1:9" x14ac:dyDescent="0.2">
      <c r="A1143" s="57">
        <v>152</v>
      </c>
      <c r="B1143" s="58">
        <f>Bil!C178</f>
        <v>167</v>
      </c>
      <c r="C1143" s="58">
        <f>Bil!D178</f>
        <v>180</v>
      </c>
      <c r="D1143" s="58">
        <f>Bil!E178</f>
        <v>763</v>
      </c>
      <c r="E1143" s="58">
        <v>0</v>
      </c>
      <c r="F1143" s="58">
        <v>0</v>
      </c>
      <c r="G1143" s="59">
        <f t="shared" si="36"/>
        <v>284.90200000000004</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180</v>
      </c>
      <c r="D1146" s="58">
        <f>Bil!E181</f>
        <v>763</v>
      </c>
      <c r="E1146" s="58">
        <v>0</v>
      </c>
      <c r="F1146" s="58">
        <v>0</v>
      </c>
      <c r="G1146" s="59">
        <f t="shared" si="36"/>
        <v>290.02000000000004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273729</v>
      </c>
      <c r="E1150" s="58">
        <v>0</v>
      </c>
      <c r="F1150" s="58">
        <v>0</v>
      </c>
      <c r="G1150" s="59">
        <f t="shared" si="36"/>
        <v>95257.691999999995</v>
      </c>
      <c r="H1150" s="59">
        <f t="shared" si="35"/>
        <v>0</v>
      </c>
      <c r="I1150" s="60"/>
    </row>
    <row r="1151" spans="1:9" x14ac:dyDescent="0.2">
      <c r="A1151" s="57">
        <v>152</v>
      </c>
      <c r="B1151" s="58">
        <f>Bil!C186</f>
        <v>175</v>
      </c>
      <c r="C1151" s="58">
        <f>Bil!D186</f>
        <v>452</v>
      </c>
      <c r="D1151" s="58">
        <f>Bil!E186</f>
        <v>1168</v>
      </c>
      <c r="E1151" s="58">
        <v>0</v>
      </c>
      <c r="F1151" s="58">
        <v>0</v>
      </c>
      <c r="G1151" s="59">
        <f t="shared" si="36"/>
        <v>487.9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1416</v>
      </c>
      <c r="D1196" s="58">
        <f>Bil!E231</f>
        <v>1416</v>
      </c>
      <c r="E1196" s="58">
        <v>0</v>
      </c>
      <c r="F1196" s="58">
        <v>0</v>
      </c>
      <c r="G1196" s="59">
        <f t="shared" si="38"/>
        <v>934.56</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1416</v>
      </c>
      <c r="D1198" s="58">
        <f>Bil!E233</f>
        <v>1416</v>
      </c>
      <c r="E1198" s="58">
        <v>0</v>
      </c>
      <c r="F1198" s="58">
        <v>0</v>
      </c>
      <c r="G1198" s="59">
        <f t="shared" si="38"/>
        <v>943.05600000000004</v>
      </c>
      <c r="H1198" s="59">
        <f t="shared" si="37"/>
        <v>0</v>
      </c>
      <c r="I1198" s="60"/>
    </row>
    <row r="1199" spans="1:9" x14ac:dyDescent="0.2">
      <c r="A1199" s="57">
        <v>152</v>
      </c>
      <c r="B1199" s="58">
        <f>Bil!C234</f>
        <v>223</v>
      </c>
      <c r="C1199" s="58">
        <f>Bil!D234</f>
        <v>7444545</v>
      </c>
      <c r="D1199" s="58">
        <f>Bil!E234</f>
        <v>7446204</v>
      </c>
      <c r="E1199" s="58">
        <v>0</v>
      </c>
      <c r="F1199" s="58">
        <v>0</v>
      </c>
      <c r="G1199" s="59">
        <f t="shared" si="38"/>
        <v>4981140.5190000003</v>
      </c>
      <c r="H1199" s="59">
        <f t="shared" si="37"/>
        <v>0</v>
      </c>
      <c r="I1199" s="60"/>
    </row>
    <row r="1200" spans="1:9" x14ac:dyDescent="0.2">
      <c r="A1200" s="57">
        <v>152</v>
      </c>
      <c r="B1200" s="58">
        <f>Bil!C235</f>
        <v>224</v>
      </c>
      <c r="C1200" s="58">
        <f>Bil!D235</f>
        <v>7424136</v>
      </c>
      <c r="D1200" s="58">
        <f>Bil!E235</f>
        <v>7454558</v>
      </c>
      <c r="E1200" s="58">
        <v>0</v>
      </c>
      <c r="F1200" s="58">
        <v>0</v>
      </c>
      <c r="G1200" s="59">
        <f t="shared" si="38"/>
        <v>5002648.4479999999</v>
      </c>
      <c r="H1200" s="59">
        <f t="shared" si="37"/>
        <v>0</v>
      </c>
      <c r="I1200" s="60"/>
    </row>
    <row r="1201" spans="1:9" x14ac:dyDescent="0.2">
      <c r="A1201" s="57">
        <v>152</v>
      </c>
      <c r="B1201" s="58">
        <f>Bil!C236</f>
        <v>225</v>
      </c>
      <c r="C1201" s="58">
        <f>Bil!D236</f>
        <v>7434659</v>
      </c>
      <c r="D1201" s="58">
        <f>Bil!E236</f>
        <v>7465081</v>
      </c>
      <c r="E1201" s="58">
        <v>0</v>
      </c>
      <c r="F1201" s="58">
        <v>0</v>
      </c>
      <c r="G1201" s="59">
        <f t="shared" si="38"/>
        <v>5032084.7250000006</v>
      </c>
      <c r="H1201" s="59">
        <f t="shared" si="37"/>
        <v>0</v>
      </c>
      <c r="I1201" s="60"/>
    </row>
    <row r="1202" spans="1:9" x14ac:dyDescent="0.2">
      <c r="A1202" s="57">
        <v>152</v>
      </c>
      <c r="B1202" s="58">
        <f>Bil!C237</f>
        <v>226</v>
      </c>
      <c r="C1202" s="58">
        <f>Bil!D237</f>
        <v>6956758</v>
      </c>
      <c r="D1202" s="58">
        <f>Bil!E237</f>
        <v>6984109</v>
      </c>
      <c r="E1202" s="58">
        <v>0</v>
      </c>
      <c r="F1202" s="58">
        <v>0</v>
      </c>
      <c r="G1202" s="59">
        <f t="shared" si="38"/>
        <v>4729044.5760000004</v>
      </c>
      <c r="H1202" s="59">
        <f t="shared" si="37"/>
        <v>0</v>
      </c>
      <c r="I1202" s="60"/>
    </row>
    <row r="1203" spans="1:9" x14ac:dyDescent="0.2">
      <c r="A1203" s="57">
        <v>152</v>
      </c>
      <c r="B1203" s="58">
        <f>Bil!C238</f>
        <v>227</v>
      </c>
      <c r="C1203" s="58">
        <f>Bil!D238</f>
        <v>477901</v>
      </c>
      <c r="D1203" s="58">
        <f>Bil!E238</f>
        <v>480972</v>
      </c>
      <c r="E1203" s="58">
        <v>0</v>
      </c>
      <c r="F1203" s="58">
        <v>0</v>
      </c>
      <c r="G1203" s="59">
        <f t="shared" si="38"/>
        <v>326844.815</v>
      </c>
      <c r="H1203" s="59">
        <f t="shared" si="37"/>
        <v>0</v>
      </c>
      <c r="I1203" s="60"/>
    </row>
    <row r="1204" spans="1:9" x14ac:dyDescent="0.2">
      <c r="A1204" s="57">
        <v>152</v>
      </c>
      <c r="B1204" s="58">
        <f>Bil!C239</f>
        <v>228</v>
      </c>
      <c r="C1204" s="58">
        <f>Bil!D239</f>
        <v>10523</v>
      </c>
      <c r="D1204" s="58">
        <f>Bil!E239</f>
        <v>10523</v>
      </c>
      <c r="E1204" s="58">
        <v>0</v>
      </c>
      <c r="F1204" s="58">
        <v>0</v>
      </c>
      <c r="G1204" s="59">
        <f t="shared" si="38"/>
        <v>7197.732</v>
      </c>
      <c r="H1204" s="59">
        <f t="shared" si="37"/>
        <v>0</v>
      </c>
      <c r="I1204" s="60"/>
    </row>
    <row r="1205" spans="1:9" x14ac:dyDescent="0.2">
      <c r="A1205" s="57">
        <v>152</v>
      </c>
      <c r="B1205" s="58">
        <f>Bil!C240</f>
        <v>229</v>
      </c>
      <c r="C1205" s="58">
        <f>Bil!D240</f>
        <v>10523</v>
      </c>
      <c r="D1205" s="58">
        <f>Bil!E240</f>
        <v>10523</v>
      </c>
      <c r="E1205" s="58">
        <v>0</v>
      </c>
      <c r="F1205" s="58">
        <v>0</v>
      </c>
      <c r="G1205" s="59">
        <f t="shared" si="38"/>
        <v>7229.3010000000013</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192989</v>
      </c>
      <c r="D1208" s="58">
        <f>Bil!E243</f>
        <v>297387</v>
      </c>
      <c r="E1208" s="58">
        <v>0</v>
      </c>
      <c r="F1208" s="58">
        <v>0</v>
      </c>
      <c r="G1208" s="59">
        <f t="shared" si="38"/>
        <v>182761.016</v>
      </c>
      <c r="H1208" s="59">
        <f t="shared" si="37"/>
        <v>0</v>
      </c>
      <c r="I1208" s="60"/>
    </row>
    <row r="1209" spans="1:9" x14ac:dyDescent="0.2">
      <c r="A1209" s="57">
        <v>152</v>
      </c>
      <c r="B1209" s="58">
        <f>Bil!C244</f>
        <v>233</v>
      </c>
      <c r="C1209" s="58">
        <f>Bil!D244</f>
        <v>192989</v>
      </c>
      <c r="D1209" s="58">
        <f>Bil!E244</f>
        <v>297387</v>
      </c>
      <c r="E1209" s="58">
        <v>0</v>
      </c>
      <c r="F1209" s="58">
        <v>0</v>
      </c>
      <c r="G1209" s="59">
        <f t="shared" si="38"/>
        <v>183548.77900000001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172580</v>
      </c>
      <c r="D1212" s="58">
        <f>Bil!E247</f>
        <v>305741</v>
      </c>
      <c r="E1212" s="58">
        <v>0</v>
      </c>
      <c r="F1212" s="58">
        <v>0</v>
      </c>
      <c r="G1212" s="59">
        <f t="shared" si="38"/>
        <v>185038.63199999998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172580</v>
      </c>
      <c r="D1214" s="58">
        <f>Bil!E249</f>
        <v>305741</v>
      </c>
      <c r="E1214" s="58">
        <v>0</v>
      </c>
      <c r="F1214" s="58">
        <v>0</v>
      </c>
      <c r="G1214" s="59">
        <f t="shared" si="38"/>
        <v>186606.75599999999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244119</v>
      </c>
      <c r="D1251" s="58">
        <f>Bil!E287</f>
        <v>572284</v>
      </c>
      <c r="E1251" s="58">
        <v>0</v>
      </c>
      <c r="F1251" s="58">
        <v>0</v>
      </c>
      <c r="G1251" s="59">
        <f t="shared" si="40"/>
        <v>381888.92500000005</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452</v>
      </c>
      <c r="D1253" s="58">
        <f>Bil!E289</f>
        <v>1168</v>
      </c>
      <c r="E1253" s="58">
        <v>0</v>
      </c>
      <c r="F1253" s="58">
        <v>0</v>
      </c>
      <c r="G1253" s="59">
        <f t="shared" si="40"/>
        <v>772.27600000000007</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3014777</v>
      </c>
      <c r="D1396" s="58">
        <f>RasF!E121</f>
        <v>3930272</v>
      </c>
      <c r="E1396" s="58">
        <v>0</v>
      </c>
      <c r="F1396" s="58">
        <v>0</v>
      </c>
      <c r="G1396" s="59">
        <f t="shared" si="44"/>
        <v>1196285.31</v>
      </c>
      <c r="H1396" s="59">
        <f t="shared" si="43"/>
        <v>0</v>
      </c>
      <c r="I1396" s="60"/>
    </row>
    <row r="1397" spans="1:9" x14ac:dyDescent="0.2">
      <c r="A1397" s="57">
        <v>154</v>
      </c>
      <c r="B1397" s="58">
        <f>RasF!C122</f>
        <v>111</v>
      </c>
      <c r="C1397" s="58">
        <f>RasF!D122</f>
        <v>3014777</v>
      </c>
      <c r="D1397" s="58">
        <f>RasF!E122</f>
        <v>3930272</v>
      </c>
      <c r="E1397" s="58">
        <v>0</v>
      </c>
      <c r="F1397" s="58">
        <v>0</v>
      </c>
      <c r="G1397" s="59">
        <f t="shared" si="44"/>
        <v>1207160.6310000001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3014777</v>
      </c>
      <c r="D1399" s="58">
        <f>RasF!E124</f>
        <v>3930272</v>
      </c>
      <c r="E1399" s="58">
        <v>0</v>
      </c>
      <c r="F1399" s="58">
        <v>0</v>
      </c>
      <c r="G1399" s="59">
        <f t="shared" si="44"/>
        <v>1228911.273</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3014777</v>
      </c>
      <c r="D1423" s="67">
        <f>RasF!E148</f>
        <v>3930272</v>
      </c>
      <c r="E1423" s="67">
        <v>0</v>
      </c>
      <c r="F1423" s="67">
        <v>0</v>
      </c>
      <c r="G1423" s="68">
        <f t="shared" si="44"/>
        <v>1489918.9770000002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28366</v>
      </c>
      <c r="D1468" s="70"/>
      <c r="E1468" s="70">
        <v>0</v>
      </c>
      <c r="F1468" s="70">
        <v>0</v>
      </c>
      <c r="G1468" s="64">
        <f t="shared" ref="G1468:G1499" si="51">B1468/1000*C1468</f>
        <v>28.366</v>
      </c>
      <c r="H1468" s="64">
        <f t="shared" ref="H1468:H1499" si="52">ABS(C1468-ROUND(C1468,0))</f>
        <v>0</v>
      </c>
      <c r="I1468" s="65"/>
    </row>
    <row r="1469" spans="1:9" x14ac:dyDescent="0.2">
      <c r="A1469" s="73">
        <v>159</v>
      </c>
      <c r="B1469" s="61">
        <f>Obv!C13</f>
        <v>2</v>
      </c>
      <c r="C1469" s="61">
        <f>Obv!D13</f>
        <v>5078358</v>
      </c>
      <c r="D1469" s="61">
        <v>0</v>
      </c>
      <c r="E1469" s="61">
        <v>0</v>
      </c>
      <c r="F1469" s="61">
        <v>0</v>
      </c>
      <c r="G1469" s="59">
        <f t="shared" si="51"/>
        <v>10156.716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4897268</v>
      </c>
      <c r="D1471" s="61">
        <v>0</v>
      </c>
      <c r="E1471" s="61">
        <v>0</v>
      </c>
      <c r="F1471" s="61">
        <v>0</v>
      </c>
      <c r="G1471" s="59">
        <f t="shared" si="51"/>
        <v>19589.072</v>
      </c>
      <c r="H1471" s="59">
        <f t="shared" si="52"/>
        <v>0</v>
      </c>
      <c r="I1471" s="60"/>
    </row>
    <row r="1472" spans="1:9" x14ac:dyDescent="0.2">
      <c r="A1472" s="73">
        <v>159</v>
      </c>
      <c r="B1472" s="61">
        <f>Obv!C16</f>
        <v>5</v>
      </c>
      <c r="C1472" s="61">
        <f>Obv!D16</f>
        <v>2790858</v>
      </c>
      <c r="D1472" s="61">
        <v>0</v>
      </c>
      <c r="E1472" s="61">
        <v>0</v>
      </c>
      <c r="F1472" s="61">
        <v>0</v>
      </c>
      <c r="G1472" s="59">
        <f t="shared" si="51"/>
        <v>13954.29</v>
      </c>
      <c r="H1472" s="59">
        <f t="shared" si="52"/>
        <v>0</v>
      </c>
      <c r="I1472" s="60"/>
    </row>
    <row r="1473" spans="1:9" x14ac:dyDescent="0.2">
      <c r="A1473" s="73">
        <v>159</v>
      </c>
      <c r="B1473" s="61">
        <f>Obv!C17</f>
        <v>6</v>
      </c>
      <c r="C1473" s="61">
        <f>Obv!D17</f>
        <v>1105226</v>
      </c>
      <c r="D1473" s="61">
        <v>0</v>
      </c>
      <c r="E1473" s="61">
        <v>0</v>
      </c>
      <c r="F1473" s="61">
        <v>0</v>
      </c>
      <c r="G1473" s="59">
        <f t="shared" si="51"/>
        <v>6631.3559999999998</v>
      </c>
      <c r="H1473" s="59">
        <f t="shared" si="52"/>
        <v>0</v>
      </c>
      <c r="I1473" s="60"/>
    </row>
    <row r="1474" spans="1:9" x14ac:dyDescent="0.2">
      <c r="A1474" s="73">
        <v>159</v>
      </c>
      <c r="B1474" s="61">
        <f>Obv!C18</f>
        <v>7</v>
      </c>
      <c r="C1474" s="61">
        <f>Obv!D18</f>
        <v>4751</v>
      </c>
      <c r="D1474" s="61">
        <v>0</v>
      </c>
      <c r="E1474" s="61">
        <v>0</v>
      </c>
      <c r="F1474" s="61">
        <v>0</v>
      </c>
      <c r="G1474" s="59">
        <f t="shared" si="51"/>
        <v>33.256999999999998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996433</v>
      </c>
      <c r="D1478" s="61">
        <v>0</v>
      </c>
      <c r="E1478" s="61">
        <v>0</v>
      </c>
      <c r="F1478" s="61">
        <v>0</v>
      </c>
      <c r="G1478" s="59">
        <f t="shared" si="51"/>
        <v>10960.762999999999</v>
      </c>
      <c r="H1478" s="59">
        <f t="shared" si="52"/>
        <v>0</v>
      </c>
      <c r="I1478" s="60"/>
    </row>
    <row r="1479" spans="1:9" x14ac:dyDescent="0.2">
      <c r="A1479" s="73">
        <v>159</v>
      </c>
      <c r="B1479" s="61">
        <f>Obv!C23</f>
        <v>12</v>
      </c>
      <c r="C1479" s="61">
        <f>Obv!D23</f>
        <v>181090</v>
      </c>
      <c r="D1479" s="61">
        <v>0</v>
      </c>
      <c r="E1479" s="61">
        <v>0</v>
      </c>
      <c r="F1479" s="61">
        <v>0</v>
      </c>
      <c r="G1479" s="59">
        <f t="shared" si="51"/>
        <v>2173.08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4531857</v>
      </c>
      <c r="D1486" s="61">
        <v>0</v>
      </c>
      <c r="E1486" s="61">
        <v>0</v>
      </c>
      <c r="F1486" s="61">
        <v>0</v>
      </c>
      <c r="G1486" s="59">
        <f t="shared" si="51"/>
        <v>86105.282999999996</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4351483</v>
      </c>
      <c r="D1488" s="61">
        <v>0</v>
      </c>
      <c r="E1488" s="61">
        <v>0</v>
      </c>
      <c r="F1488" s="61">
        <v>0</v>
      </c>
      <c r="G1488" s="59">
        <f t="shared" si="51"/>
        <v>91381.143000000011</v>
      </c>
      <c r="H1488" s="59">
        <f t="shared" si="52"/>
        <v>0</v>
      </c>
      <c r="I1488" s="60"/>
    </row>
    <row r="1489" spans="1:9" x14ac:dyDescent="0.2">
      <c r="A1489" s="73">
        <v>159</v>
      </c>
      <c r="B1489" s="61">
        <f>Obv!C33</f>
        <v>22</v>
      </c>
      <c r="C1489" s="61">
        <f>Obv!D33</f>
        <v>2587942</v>
      </c>
      <c r="D1489" s="61">
        <v>0</v>
      </c>
      <c r="E1489" s="61">
        <v>0</v>
      </c>
      <c r="F1489" s="61">
        <v>0</v>
      </c>
      <c r="G1489" s="59">
        <f t="shared" si="51"/>
        <v>56934.723999999995</v>
      </c>
      <c r="H1489" s="59">
        <f t="shared" si="52"/>
        <v>0</v>
      </c>
      <c r="I1489" s="60"/>
    </row>
    <row r="1490" spans="1:9" x14ac:dyDescent="0.2">
      <c r="A1490" s="73">
        <v>159</v>
      </c>
      <c r="B1490" s="61">
        <f>Obv!C34</f>
        <v>23</v>
      </c>
      <c r="C1490" s="61">
        <f>Obv!D34</f>
        <v>1036669</v>
      </c>
      <c r="D1490" s="61">
        <v>0</v>
      </c>
      <c r="E1490" s="61">
        <v>0</v>
      </c>
      <c r="F1490" s="61">
        <v>0</v>
      </c>
      <c r="G1490" s="59">
        <f t="shared" si="51"/>
        <v>23843.386999999999</v>
      </c>
      <c r="H1490" s="59">
        <f t="shared" si="52"/>
        <v>0</v>
      </c>
      <c r="I1490" s="60"/>
    </row>
    <row r="1491" spans="1:9" x14ac:dyDescent="0.2">
      <c r="A1491" s="73">
        <v>159</v>
      </c>
      <c r="B1491" s="61">
        <f>Obv!C35</f>
        <v>24</v>
      </c>
      <c r="C1491" s="61">
        <f>Obv!D35</f>
        <v>4167</v>
      </c>
      <c r="D1491" s="61">
        <v>0</v>
      </c>
      <c r="E1491" s="61">
        <v>0</v>
      </c>
      <c r="F1491" s="61">
        <v>0</v>
      </c>
      <c r="G1491" s="59">
        <f t="shared" si="51"/>
        <v>100.008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722705</v>
      </c>
      <c r="D1495" s="61">
        <v>0</v>
      </c>
      <c r="E1495" s="61">
        <v>0</v>
      </c>
      <c r="F1495" s="61">
        <v>0</v>
      </c>
      <c r="G1495" s="59">
        <f t="shared" si="51"/>
        <v>20235.740000000002</v>
      </c>
      <c r="H1495" s="59">
        <f t="shared" si="52"/>
        <v>0</v>
      </c>
      <c r="I1495" s="60"/>
    </row>
    <row r="1496" spans="1:9" x14ac:dyDescent="0.2">
      <c r="A1496" s="73">
        <v>159</v>
      </c>
      <c r="B1496" s="61">
        <f>Obv!C40</f>
        <v>29</v>
      </c>
      <c r="C1496" s="61">
        <f>Obv!D40</f>
        <v>180374</v>
      </c>
      <c r="D1496" s="61">
        <v>0</v>
      </c>
      <c r="E1496" s="61">
        <v>0</v>
      </c>
      <c r="F1496" s="61">
        <v>0</v>
      </c>
      <c r="G1496" s="59">
        <f t="shared" si="51"/>
        <v>5230.8460000000005</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574867</v>
      </c>
      <c r="D1503" s="61">
        <v>0</v>
      </c>
      <c r="E1503" s="61">
        <v>0</v>
      </c>
      <c r="F1503" s="61">
        <v>0</v>
      </c>
      <c r="G1503" s="59">
        <f t="shared" si="53"/>
        <v>20695.212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574867</v>
      </c>
      <c r="D1557" s="61">
        <v>0</v>
      </c>
      <c r="E1557" s="61">
        <v>0</v>
      </c>
      <c r="F1557" s="61">
        <v>0</v>
      </c>
      <c r="G1557" s="59">
        <f t="shared" si="55"/>
        <v>51738.03</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573700</v>
      </c>
      <c r="D1559" s="61">
        <v>0</v>
      </c>
      <c r="E1559" s="61">
        <v>0</v>
      </c>
      <c r="F1559" s="61">
        <v>0</v>
      </c>
      <c r="G1559" s="59">
        <f t="shared" si="55"/>
        <v>52780.4</v>
      </c>
      <c r="H1559" s="59">
        <f t="shared" si="56"/>
        <v>0</v>
      </c>
      <c r="I1559" s="60"/>
    </row>
    <row r="1560" spans="1:9" x14ac:dyDescent="0.2">
      <c r="A1560" s="73">
        <v>159</v>
      </c>
      <c r="B1560" s="61">
        <f>Obv!C104</f>
        <v>93</v>
      </c>
      <c r="C1560" s="61">
        <f>Obv!D104</f>
        <v>1167</v>
      </c>
      <c r="D1560" s="61">
        <v>0</v>
      </c>
      <c r="E1560" s="61">
        <v>0</v>
      </c>
      <c r="F1560" s="61">
        <v>0</v>
      </c>
      <c r="G1560" s="59">
        <f t="shared" si="55"/>
        <v>108.53100000000001</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7"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14</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23034</v>
      </c>
      <c r="C6" s="12"/>
      <c r="D6" s="401" t="s">
        <v>3128</v>
      </c>
      <c r="E6" s="402"/>
      <c r="F6" s="15" t="s">
        <v>237</v>
      </c>
      <c r="G6" s="12"/>
      <c r="H6" s="12"/>
      <c r="I6" s="12"/>
      <c r="J6" s="409">
        <f>SUM(Skriveni!G2:G1561)</f>
        <v>88660647.566000029</v>
      </c>
      <c r="K6" s="409"/>
    </row>
    <row r="7" spans="1:11" ht="3" customHeight="1" x14ac:dyDescent="0.2">
      <c r="A7" s="12"/>
      <c r="B7" s="12"/>
      <c r="C7" s="12"/>
      <c r="D7" s="12"/>
      <c r="E7" s="12"/>
      <c r="F7" s="12"/>
      <c r="G7" s="12"/>
      <c r="H7" s="12"/>
      <c r="I7" s="12"/>
      <c r="J7" s="12"/>
      <c r="K7" s="12"/>
    </row>
    <row r="8" spans="1:11" ht="15" customHeight="1" x14ac:dyDescent="0.2">
      <c r="A8" s="22" t="s">
        <v>3125</v>
      </c>
      <c r="B8" s="27">
        <v>3013812</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31214</v>
      </c>
      <c r="C12" s="398" t="s">
        <v>4294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72014518093</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111</v>
      </c>
      <c r="C22" s="351" t="str">
        <f>IF(B22&gt;0, "Županija: " &amp; LOOKUP(H2,A83:A103,B83:B103) &amp; ", grad/općina: " &amp; LOOKUP(B22,A107:A663,B107:B663),"Šifra grada/općine nije upisana")</f>
        <v>Županija: OSIJEČKO-BARANJSKA, grad/općina: ERNESTINOVO</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4296</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4297</v>
      </c>
      <c r="I27" s="355"/>
      <c r="J27" s="13" t="s">
        <v>1447</v>
      </c>
      <c r="K27" s="15" t="s">
        <v>4298</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4299</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4302</v>
      </c>
      <c r="C31" s="358" t="s">
        <v>1591</v>
      </c>
      <c r="D31" s="390"/>
      <c r="E31" s="82" t="str">
        <f>IF(Kont!E292&gt;0,Kont!E292,"Nema")</f>
        <v>Nema</v>
      </c>
      <c r="F31" s="12"/>
      <c r="G31" s="13" t="s">
        <v>1449</v>
      </c>
      <c r="H31" s="385" t="s">
        <v>4300</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4301</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3077995</v>
      </c>
      <c r="K39" s="114">
        <f>PRRAS!E12</f>
        <v>3900673</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2971938</v>
      </c>
      <c r="K40" s="117">
        <f>PRRAS!E159</f>
        <v>3746112</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20409</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8353</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7434659</v>
      </c>
      <c r="K43" s="114">
        <f>Bil!E13</f>
        <v>7465082</v>
      </c>
    </row>
    <row r="44" spans="1:11" ht="12.95" customHeight="1" x14ac:dyDescent="0.2">
      <c r="A44" s="363"/>
      <c r="B44" s="366" t="str">
        <f>Bil!B74</f>
        <v>Financijska imovina (AOP 064+073+081+112+128+140+157+158)</v>
      </c>
      <c r="C44" s="367"/>
      <c r="D44" s="367"/>
      <c r="E44" s="367"/>
      <c r="F44" s="367"/>
      <c r="G44" s="367"/>
      <c r="H44" s="367"/>
      <c r="I44" s="115">
        <f>Bil!C74</f>
        <v>63</v>
      </c>
      <c r="J44" s="116">
        <f>Bil!D74</f>
        <v>255873</v>
      </c>
      <c r="K44" s="117">
        <f>Bil!E74</f>
        <v>555991</v>
      </c>
    </row>
    <row r="45" spans="1:11" ht="12.95" customHeight="1" x14ac:dyDescent="0.2">
      <c r="A45" s="363"/>
      <c r="B45" s="366" t="str">
        <f>Bil!B174</f>
        <v xml:space="preserve">Obveze (AOP 164+175+176+192+220) </v>
      </c>
      <c r="C45" s="367"/>
      <c r="D45" s="367"/>
      <c r="E45" s="367"/>
      <c r="F45" s="367"/>
      <c r="G45" s="367"/>
      <c r="H45" s="367"/>
      <c r="I45" s="115">
        <f>Bil!C174</f>
        <v>163</v>
      </c>
      <c r="J45" s="116">
        <f>Bil!D174</f>
        <v>245987</v>
      </c>
      <c r="K45" s="117">
        <f>Bil!E174</f>
        <v>574869</v>
      </c>
    </row>
    <row r="46" spans="1:11" ht="12.95" customHeight="1" x14ac:dyDescent="0.2">
      <c r="A46" s="364"/>
      <c r="B46" s="369" t="str">
        <f>Bil!B234</f>
        <v>Vlastiti izvori (224 + 232 - 236 + 240 do 242)</v>
      </c>
      <c r="C46" s="370"/>
      <c r="D46" s="370"/>
      <c r="E46" s="370"/>
      <c r="F46" s="370"/>
      <c r="G46" s="370"/>
      <c r="H46" s="370"/>
      <c r="I46" s="118">
        <f>Bil!C234</f>
        <v>223</v>
      </c>
      <c r="J46" s="119">
        <f>Bil!D234</f>
        <v>7444545</v>
      </c>
      <c r="K46" s="120">
        <f>Bil!E234</f>
        <v>7446204</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3014777</v>
      </c>
      <c r="K50" s="117">
        <f>RasF!E121</f>
        <v>3930272</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3014777</v>
      </c>
      <c r="K51" s="120">
        <f>RasF!E148</f>
        <v>3930272</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28366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574867</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574867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26" activePane="bottomLeft" state="frozen"/>
      <selection pane="bottomLeft" activeCell="E679" sqref="E67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23034</v>
      </c>
      <c r="C4" s="429"/>
      <c r="D4" s="429"/>
      <c r="E4" s="430">
        <f>SUM(Skriveni!G2:G976)</f>
        <v>55933754.559000015</v>
      </c>
      <c r="F4" s="431"/>
    </row>
    <row r="5" spans="1:7" s="23" customFormat="1" ht="15" customHeight="1" x14ac:dyDescent="0.2">
      <c r="B5" s="428" t="str">
        <f>"Naziv: "&amp;IF(RefStr!B10&lt;&gt;"",RefStr!B10,"_______________________________________")</f>
        <v>Naziv: OSNOVNA ŠKOLA LASLOVO</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3077995</v>
      </c>
      <c r="E12" s="147">
        <f>E13+E50+E56+E85+E116+E134+E141+E147</f>
        <v>3900673</v>
      </c>
      <c r="F12" s="148">
        <f>IF(D12&lt;&gt;0,IF(E12/D12&gt;=100,"&gt;&gt;100",E12/D12*100),"-")</f>
        <v>126.72772372924584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2560231</v>
      </c>
      <c r="E56" s="147">
        <f>E57+E60+E65+E68+E71+E74+E77+E80</f>
        <v>3444967</v>
      </c>
      <c r="F56" s="150">
        <f t="shared" si="0"/>
        <v>134.55688178137052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2560231</v>
      </c>
      <c r="E74" s="147">
        <f>SUM(E75:E76)</f>
        <v>2887312</v>
      </c>
      <c r="F74" s="150">
        <f t="shared" si="0"/>
        <v>112.77544877786418</v>
      </c>
    </row>
    <row r="75" spans="1:6" s="8" customFormat="1" x14ac:dyDescent="0.2">
      <c r="A75" s="145" t="s">
        <v>1142</v>
      </c>
      <c r="B75" s="146" t="s">
        <v>3980</v>
      </c>
      <c r="C75" s="345">
        <v>64</v>
      </c>
      <c r="D75" s="149">
        <v>2560231</v>
      </c>
      <c r="E75" s="149">
        <v>2861312</v>
      </c>
      <c r="F75" s="148">
        <f t="shared" si="0"/>
        <v>111.75991541388257</v>
      </c>
    </row>
    <row r="76" spans="1:6" s="8" customFormat="1" x14ac:dyDescent="0.2">
      <c r="A76" s="145" t="s">
        <v>3981</v>
      </c>
      <c r="B76" s="146" t="s">
        <v>3982</v>
      </c>
      <c r="C76" s="345">
        <v>65</v>
      </c>
      <c r="D76" s="149"/>
      <c r="E76" s="149">
        <v>26000</v>
      </c>
      <c r="F76" s="148" t="str">
        <f t="shared" si="0"/>
        <v>-</v>
      </c>
    </row>
    <row r="77" spans="1:6" s="8" customFormat="1" x14ac:dyDescent="0.2">
      <c r="A77" s="145" t="s">
        <v>3983</v>
      </c>
      <c r="B77" s="146" t="s">
        <v>919</v>
      </c>
      <c r="C77" s="345">
        <v>66</v>
      </c>
      <c r="D77" s="147">
        <f>SUM(D78:D79)</f>
        <v>0</v>
      </c>
      <c r="E77" s="147">
        <f>SUM(E78:E79)</f>
        <v>557655</v>
      </c>
      <c r="F77" s="150" t="str">
        <f t="shared" si="0"/>
        <v>-</v>
      </c>
    </row>
    <row r="78" spans="1:6" s="8" customFormat="1" x14ac:dyDescent="0.2">
      <c r="A78" s="145" t="s">
        <v>3984</v>
      </c>
      <c r="B78" s="146" t="s">
        <v>920</v>
      </c>
      <c r="C78" s="345">
        <v>67</v>
      </c>
      <c r="D78" s="149"/>
      <c r="E78" s="149">
        <v>557655</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45</v>
      </c>
      <c r="F85" s="150" t="str">
        <f t="shared" si="1"/>
        <v>-</v>
      </c>
    </row>
    <row r="86" spans="1:6" s="8" customFormat="1" x14ac:dyDescent="0.2">
      <c r="A86" s="145">
        <v>641</v>
      </c>
      <c r="B86" s="146" t="s">
        <v>929</v>
      </c>
      <c r="C86" s="345">
        <v>75</v>
      </c>
      <c r="D86" s="147">
        <f>SUM(D87:D93)</f>
        <v>0</v>
      </c>
      <c r="E86" s="147">
        <f>SUM(E87:E93)</f>
        <v>45</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v>45</v>
      </c>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62873</v>
      </c>
      <c r="E116" s="147">
        <f>E117+E122+E130</f>
        <v>11540</v>
      </c>
      <c r="F116" s="150">
        <f t="shared" si="1"/>
        <v>18.354460579262959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62873</v>
      </c>
      <c r="E122" s="147">
        <f>SUM(E123:E129)</f>
        <v>11540</v>
      </c>
      <c r="F122" s="150">
        <f t="shared" si="1"/>
        <v>18.354460579262959</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62873</v>
      </c>
      <c r="E127" s="149">
        <v>11540</v>
      </c>
      <c r="F127" s="148">
        <f t="shared" si="1"/>
        <v>18.354460579262959</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37909</v>
      </c>
      <c r="E134" s="147">
        <f>E135+E138</f>
        <v>29170</v>
      </c>
      <c r="F134" s="150">
        <f t="shared" si="1"/>
        <v>76.947426732438203</v>
      </c>
    </row>
    <row r="135" spans="1:6" s="8" customFormat="1" x14ac:dyDescent="0.2">
      <c r="A135" s="145">
        <v>661</v>
      </c>
      <c r="B135" s="146" t="s">
        <v>425</v>
      </c>
      <c r="C135" s="345">
        <v>124</v>
      </c>
      <c r="D135" s="147">
        <f>SUM(D136:D137)</f>
        <v>15912</v>
      </c>
      <c r="E135" s="147">
        <f>SUM(E136:E137)</f>
        <v>13731</v>
      </c>
      <c r="F135" s="150">
        <f t="shared" si="1"/>
        <v>86.293363499245856</v>
      </c>
    </row>
    <row r="136" spans="1:6" s="8" customFormat="1" x14ac:dyDescent="0.2">
      <c r="A136" s="145">
        <v>6614</v>
      </c>
      <c r="B136" s="146" t="s">
        <v>3893</v>
      </c>
      <c r="C136" s="345">
        <v>125</v>
      </c>
      <c r="D136" s="149">
        <v>925</v>
      </c>
      <c r="E136" s="149">
        <v>400</v>
      </c>
      <c r="F136" s="148">
        <f t="shared" si="1"/>
        <v>43.243243243243242</v>
      </c>
    </row>
    <row r="137" spans="1:6" s="8" customFormat="1" x14ac:dyDescent="0.2">
      <c r="A137" s="145">
        <v>6615</v>
      </c>
      <c r="B137" s="146" t="s">
        <v>3894</v>
      </c>
      <c r="C137" s="345">
        <v>126</v>
      </c>
      <c r="D137" s="149">
        <v>14987</v>
      </c>
      <c r="E137" s="149">
        <v>13331</v>
      </c>
      <c r="F137" s="148">
        <f t="shared" si="1"/>
        <v>88.950423700540469</v>
      </c>
    </row>
    <row r="138" spans="1:6" s="8" customFormat="1" x14ac:dyDescent="0.2">
      <c r="A138" s="145">
        <v>663</v>
      </c>
      <c r="B138" s="151" t="s">
        <v>426</v>
      </c>
      <c r="C138" s="345">
        <v>127</v>
      </c>
      <c r="D138" s="147">
        <f>SUM(D139:D140)</f>
        <v>21997</v>
      </c>
      <c r="E138" s="147">
        <f>SUM(E139:E140)</f>
        <v>15439</v>
      </c>
      <c r="F138" s="150">
        <f t="shared" si="1"/>
        <v>70.18684366049915</v>
      </c>
    </row>
    <row r="139" spans="1:6" s="8" customFormat="1" x14ac:dyDescent="0.2">
      <c r="A139" s="145">
        <v>6631</v>
      </c>
      <c r="B139" s="146" t="s">
        <v>1502</v>
      </c>
      <c r="C139" s="345">
        <v>128</v>
      </c>
      <c r="D139" s="149">
        <v>21997</v>
      </c>
      <c r="E139" s="149">
        <v>15439</v>
      </c>
      <c r="F139" s="148">
        <f t="shared" si="1"/>
        <v>70.18684366049915</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416982</v>
      </c>
      <c r="E141" s="147">
        <f>E142+E146</f>
        <v>414652</v>
      </c>
      <c r="F141" s="150">
        <f t="shared" si="1"/>
        <v>99.44122288252251</v>
      </c>
    </row>
    <row r="142" spans="1:6" s="8" customFormat="1" ht="24" x14ac:dyDescent="0.2">
      <c r="A142" s="145">
        <v>671</v>
      </c>
      <c r="B142" s="154" t="s">
        <v>1672</v>
      </c>
      <c r="C142" s="345">
        <v>131</v>
      </c>
      <c r="D142" s="147">
        <f>SUM(D143:D145)</f>
        <v>416982</v>
      </c>
      <c r="E142" s="147">
        <f>SUM(E143:E145)</f>
        <v>414652</v>
      </c>
      <c r="F142" s="150">
        <f t="shared" ref="F142:F205" si="2">IF(D142&lt;&gt;0,IF(E142/D142&gt;=100,"&gt;&gt;100",E142/D142*100),"-")</f>
        <v>99.44122288252251</v>
      </c>
    </row>
    <row r="143" spans="1:6" s="8" customFormat="1" x14ac:dyDescent="0.2">
      <c r="A143" s="145">
        <v>6711</v>
      </c>
      <c r="B143" s="146" t="s">
        <v>3582</v>
      </c>
      <c r="C143" s="345">
        <v>132</v>
      </c>
      <c r="D143" s="149">
        <v>306198</v>
      </c>
      <c r="E143" s="149">
        <v>363946</v>
      </c>
      <c r="F143" s="148">
        <f t="shared" si="2"/>
        <v>118.8596920946577</v>
      </c>
    </row>
    <row r="144" spans="1:6" s="8" customFormat="1" x14ac:dyDescent="0.2">
      <c r="A144" s="145">
        <v>6712</v>
      </c>
      <c r="B144" s="151" t="s">
        <v>2276</v>
      </c>
      <c r="C144" s="345">
        <v>133</v>
      </c>
      <c r="D144" s="149">
        <v>110784</v>
      </c>
      <c r="E144" s="149">
        <v>50706</v>
      </c>
      <c r="F144" s="148">
        <f t="shared" si="2"/>
        <v>45.770147313691503</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299</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v>299</v>
      </c>
      <c r="F158" s="148" t="str">
        <f t="shared" si="2"/>
        <v>-</v>
      </c>
    </row>
    <row r="159" spans="1:6" s="8" customFormat="1" x14ac:dyDescent="0.2">
      <c r="A159" s="145">
        <v>3</v>
      </c>
      <c r="B159" s="146" t="s">
        <v>430</v>
      </c>
      <c r="C159" s="345">
        <v>148</v>
      </c>
      <c r="D159" s="147">
        <f>D160+D171+D204+D223+D232+D257+D268</f>
        <v>2971938</v>
      </c>
      <c r="E159" s="147">
        <f>E160+E171+E204+E223+E232+E257+E268</f>
        <v>3746112</v>
      </c>
      <c r="F159" s="150">
        <f t="shared" si="2"/>
        <v>126.0494667116205</v>
      </c>
    </row>
    <row r="160" spans="1:6" s="8" customFormat="1" x14ac:dyDescent="0.2">
      <c r="A160" s="145">
        <v>31</v>
      </c>
      <c r="B160" s="146" t="s">
        <v>431</v>
      </c>
      <c r="C160" s="345">
        <v>149</v>
      </c>
      <c r="D160" s="147">
        <f>D161+D166+D167</f>
        <v>2417016</v>
      </c>
      <c r="E160" s="147">
        <f>E161+E166+E167</f>
        <v>2566963</v>
      </c>
      <c r="F160" s="150">
        <f t="shared" si="2"/>
        <v>106.20380667732444</v>
      </c>
    </row>
    <row r="161" spans="1:6" s="8" customFormat="1" x14ac:dyDescent="0.2">
      <c r="A161" s="145">
        <v>311</v>
      </c>
      <c r="B161" s="146" t="s">
        <v>432</v>
      </c>
      <c r="C161" s="345">
        <v>150</v>
      </c>
      <c r="D161" s="147">
        <f>SUM(D162:D165)</f>
        <v>2008477</v>
      </c>
      <c r="E161" s="147">
        <f>SUM(E162:E165)</f>
        <v>2109852</v>
      </c>
      <c r="F161" s="150">
        <f t="shared" si="2"/>
        <v>105.0473567782952</v>
      </c>
    </row>
    <row r="162" spans="1:6" s="8" customFormat="1" x14ac:dyDescent="0.2">
      <c r="A162" s="145">
        <v>3111</v>
      </c>
      <c r="B162" s="146" t="s">
        <v>385</v>
      </c>
      <c r="C162" s="345">
        <v>151</v>
      </c>
      <c r="D162" s="149">
        <v>2008477</v>
      </c>
      <c r="E162" s="149">
        <v>2109852</v>
      </c>
      <c r="F162" s="148">
        <f t="shared" si="2"/>
        <v>105.0473567782952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63081</v>
      </c>
      <c r="E166" s="149">
        <v>94182</v>
      </c>
      <c r="F166" s="148">
        <f t="shared" si="2"/>
        <v>149.30327673943026</v>
      </c>
    </row>
    <row r="167" spans="1:6" s="8" customFormat="1" x14ac:dyDescent="0.2">
      <c r="A167" s="145">
        <v>313</v>
      </c>
      <c r="B167" s="146" t="s">
        <v>2853</v>
      </c>
      <c r="C167" s="345">
        <v>156</v>
      </c>
      <c r="D167" s="147">
        <f>SUM(D168:D170)</f>
        <v>345458</v>
      </c>
      <c r="E167" s="147">
        <f>SUM(E168:E170)</f>
        <v>362929</v>
      </c>
      <c r="F167" s="150">
        <f t="shared" si="2"/>
        <v>105.05734416340047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311314</v>
      </c>
      <c r="E169" s="149">
        <v>327058</v>
      </c>
      <c r="F169" s="148">
        <f t="shared" si="2"/>
        <v>105.05727336387056</v>
      </c>
    </row>
    <row r="170" spans="1:6" s="8" customFormat="1" x14ac:dyDescent="0.2">
      <c r="A170" s="145">
        <v>3133</v>
      </c>
      <c r="B170" s="146" t="s">
        <v>264</v>
      </c>
      <c r="C170" s="345">
        <v>159</v>
      </c>
      <c r="D170" s="149">
        <v>34144</v>
      </c>
      <c r="E170" s="149">
        <v>35871</v>
      </c>
      <c r="F170" s="148">
        <f t="shared" si="2"/>
        <v>105.05798969072164</v>
      </c>
    </row>
    <row r="171" spans="1:6" s="8" customFormat="1" x14ac:dyDescent="0.2">
      <c r="A171" s="145">
        <v>32</v>
      </c>
      <c r="B171" s="146" t="s">
        <v>433</v>
      </c>
      <c r="C171" s="345">
        <v>160</v>
      </c>
      <c r="D171" s="147">
        <f>D172+D177+D185+D195+D196</f>
        <v>551433</v>
      </c>
      <c r="E171" s="147">
        <f>E172+E177+E185+E195+E196</f>
        <v>1094138</v>
      </c>
      <c r="F171" s="150">
        <f t="shared" si="2"/>
        <v>198.41721478402633</v>
      </c>
    </row>
    <row r="172" spans="1:6" s="8" customFormat="1" x14ac:dyDescent="0.2">
      <c r="A172" s="145">
        <v>321</v>
      </c>
      <c r="B172" s="146" t="s">
        <v>3359</v>
      </c>
      <c r="C172" s="345">
        <v>161</v>
      </c>
      <c r="D172" s="147">
        <f>SUM(D173:D176)</f>
        <v>133632</v>
      </c>
      <c r="E172" s="147">
        <f>SUM(E173:E176)</f>
        <v>359381</v>
      </c>
      <c r="F172" s="150">
        <f t="shared" si="2"/>
        <v>268.93333931992333</v>
      </c>
    </row>
    <row r="173" spans="1:6" s="8" customFormat="1" x14ac:dyDescent="0.2">
      <c r="A173" s="145">
        <v>3211</v>
      </c>
      <c r="B173" s="146" t="s">
        <v>3243</v>
      </c>
      <c r="C173" s="345">
        <v>162</v>
      </c>
      <c r="D173" s="149">
        <v>28328</v>
      </c>
      <c r="E173" s="149">
        <v>218404</v>
      </c>
      <c r="F173" s="148">
        <f t="shared" si="2"/>
        <v>770.98277322790182</v>
      </c>
    </row>
    <row r="174" spans="1:6" s="8" customFormat="1" x14ac:dyDescent="0.2">
      <c r="A174" s="145">
        <v>3212</v>
      </c>
      <c r="B174" s="146" t="s">
        <v>108</v>
      </c>
      <c r="C174" s="345">
        <v>163</v>
      </c>
      <c r="D174" s="149">
        <v>94333</v>
      </c>
      <c r="E174" s="149">
        <v>116780</v>
      </c>
      <c r="F174" s="148">
        <f t="shared" si="2"/>
        <v>123.79549044342912</v>
      </c>
    </row>
    <row r="175" spans="1:6" s="8" customFormat="1" x14ac:dyDescent="0.2">
      <c r="A175" s="145">
        <v>3213</v>
      </c>
      <c r="B175" s="146" t="s">
        <v>2999</v>
      </c>
      <c r="C175" s="345">
        <v>164</v>
      </c>
      <c r="D175" s="149">
        <v>2308</v>
      </c>
      <c r="E175" s="149">
        <v>3301</v>
      </c>
      <c r="F175" s="148">
        <f t="shared" si="2"/>
        <v>143.02426343154247</v>
      </c>
    </row>
    <row r="176" spans="1:6" s="8" customFormat="1" x14ac:dyDescent="0.2">
      <c r="A176" s="145">
        <v>3214</v>
      </c>
      <c r="B176" s="146" t="s">
        <v>2998</v>
      </c>
      <c r="C176" s="345">
        <v>165</v>
      </c>
      <c r="D176" s="149">
        <v>8663</v>
      </c>
      <c r="E176" s="149">
        <v>20896</v>
      </c>
      <c r="F176" s="148">
        <f t="shared" si="2"/>
        <v>241.2097425834007</v>
      </c>
    </row>
    <row r="177" spans="1:6" s="8" customFormat="1" x14ac:dyDescent="0.2">
      <c r="A177" s="145">
        <v>322</v>
      </c>
      <c r="B177" s="146" t="s">
        <v>3360</v>
      </c>
      <c r="C177" s="345">
        <v>166</v>
      </c>
      <c r="D177" s="147">
        <f>SUM(D178:D184)</f>
        <v>217674</v>
      </c>
      <c r="E177" s="147">
        <f>SUM(E178:E184)</f>
        <v>270187</v>
      </c>
      <c r="F177" s="150">
        <f t="shared" si="2"/>
        <v>124.12460835928958</v>
      </c>
    </row>
    <row r="178" spans="1:6" s="8" customFormat="1" x14ac:dyDescent="0.2">
      <c r="A178" s="145">
        <v>3221</v>
      </c>
      <c r="B178" s="146" t="s">
        <v>3000</v>
      </c>
      <c r="C178" s="345">
        <v>167</v>
      </c>
      <c r="D178" s="149">
        <v>42967</v>
      </c>
      <c r="E178" s="149">
        <v>48543</v>
      </c>
      <c r="F178" s="148">
        <f t="shared" si="2"/>
        <v>112.97740126143319</v>
      </c>
    </row>
    <row r="179" spans="1:6" s="8" customFormat="1" x14ac:dyDescent="0.2">
      <c r="A179" s="145">
        <v>3222</v>
      </c>
      <c r="B179" s="146" t="s">
        <v>3001</v>
      </c>
      <c r="C179" s="345">
        <v>168</v>
      </c>
      <c r="D179" s="149">
        <v>61416</v>
      </c>
      <c r="E179" s="149">
        <v>103880</v>
      </c>
      <c r="F179" s="148">
        <f t="shared" si="2"/>
        <v>169.14159176761757</v>
      </c>
    </row>
    <row r="180" spans="1:6" s="8" customFormat="1" x14ac:dyDescent="0.2">
      <c r="A180" s="145">
        <v>3223</v>
      </c>
      <c r="B180" s="146" t="s">
        <v>3002</v>
      </c>
      <c r="C180" s="345">
        <v>169</v>
      </c>
      <c r="D180" s="149">
        <v>94674</v>
      </c>
      <c r="E180" s="149">
        <v>89829</v>
      </c>
      <c r="F180" s="148">
        <f t="shared" si="2"/>
        <v>94.882438684327269</v>
      </c>
    </row>
    <row r="181" spans="1:6" s="8" customFormat="1" x14ac:dyDescent="0.2">
      <c r="A181" s="145">
        <v>3224</v>
      </c>
      <c r="B181" s="146" t="s">
        <v>2236</v>
      </c>
      <c r="C181" s="345">
        <v>170</v>
      </c>
      <c r="D181" s="149">
        <v>10882</v>
      </c>
      <c r="E181" s="149">
        <v>7372</v>
      </c>
      <c r="F181" s="148">
        <f t="shared" si="2"/>
        <v>67.744899834589233</v>
      </c>
    </row>
    <row r="182" spans="1:6" s="8" customFormat="1" x14ac:dyDescent="0.2">
      <c r="A182" s="145">
        <v>3225</v>
      </c>
      <c r="B182" s="146" t="s">
        <v>504</v>
      </c>
      <c r="C182" s="345">
        <v>171</v>
      </c>
      <c r="D182" s="149">
        <v>7735</v>
      </c>
      <c r="E182" s="149">
        <v>19133</v>
      </c>
      <c r="F182" s="148">
        <f t="shared" si="2"/>
        <v>247.3561732385262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1430</v>
      </c>
      <c r="F184" s="148" t="str">
        <f t="shared" si="2"/>
        <v>-</v>
      </c>
    </row>
    <row r="185" spans="1:6" s="8" customFormat="1" x14ac:dyDescent="0.2">
      <c r="A185" s="145">
        <v>323</v>
      </c>
      <c r="B185" s="146" t="s">
        <v>2312</v>
      </c>
      <c r="C185" s="345">
        <v>174</v>
      </c>
      <c r="D185" s="147">
        <f>SUM(D186:D194)</f>
        <v>149701</v>
      </c>
      <c r="E185" s="147">
        <f>SUM(E186:E194)</f>
        <v>400392</v>
      </c>
      <c r="F185" s="150">
        <f t="shared" si="2"/>
        <v>267.46113920414689</v>
      </c>
    </row>
    <row r="186" spans="1:6" s="8" customFormat="1" x14ac:dyDescent="0.2">
      <c r="A186" s="145">
        <v>3231</v>
      </c>
      <c r="B186" s="146" t="s">
        <v>855</v>
      </c>
      <c r="C186" s="345">
        <v>175</v>
      </c>
      <c r="D186" s="149">
        <v>17596</v>
      </c>
      <c r="E186" s="149">
        <v>42270</v>
      </c>
      <c r="F186" s="148">
        <f t="shared" si="2"/>
        <v>240.22505114798821</v>
      </c>
    </row>
    <row r="187" spans="1:6" s="8" customFormat="1" x14ac:dyDescent="0.2">
      <c r="A187" s="145">
        <v>3232</v>
      </c>
      <c r="B187" s="146" t="s">
        <v>3870</v>
      </c>
      <c r="C187" s="345">
        <v>176</v>
      </c>
      <c r="D187" s="149">
        <v>68930</v>
      </c>
      <c r="E187" s="149">
        <v>110828</v>
      </c>
      <c r="F187" s="148">
        <f t="shared" si="2"/>
        <v>160.78340345277817</v>
      </c>
    </row>
    <row r="188" spans="1:6" s="8" customFormat="1" x14ac:dyDescent="0.2">
      <c r="A188" s="145">
        <v>3233</v>
      </c>
      <c r="B188" s="146" t="s">
        <v>3871</v>
      </c>
      <c r="C188" s="345">
        <v>177</v>
      </c>
      <c r="D188" s="149">
        <v>130</v>
      </c>
      <c r="E188" s="149">
        <v>525</v>
      </c>
      <c r="F188" s="148">
        <f t="shared" si="2"/>
        <v>403.84615384615381</v>
      </c>
    </row>
    <row r="189" spans="1:6" s="8" customFormat="1" x14ac:dyDescent="0.2">
      <c r="A189" s="145">
        <v>3234</v>
      </c>
      <c r="B189" s="146" t="s">
        <v>3872</v>
      </c>
      <c r="C189" s="345">
        <v>178</v>
      </c>
      <c r="D189" s="149">
        <v>9483</v>
      </c>
      <c r="E189" s="149">
        <v>9838</v>
      </c>
      <c r="F189" s="148">
        <f t="shared" si="2"/>
        <v>103.74354107349994</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10407</v>
      </c>
      <c r="E191" s="149">
        <v>10573</v>
      </c>
      <c r="F191" s="148">
        <f t="shared" si="2"/>
        <v>101.59508023445758</v>
      </c>
    </row>
    <row r="192" spans="1:6" s="8" customFormat="1" x14ac:dyDescent="0.2">
      <c r="A192" s="145">
        <v>3237</v>
      </c>
      <c r="B192" s="146" t="s">
        <v>3875</v>
      </c>
      <c r="C192" s="345">
        <v>181</v>
      </c>
      <c r="D192" s="149">
        <v>35375</v>
      </c>
      <c r="E192" s="149">
        <v>171082</v>
      </c>
      <c r="F192" s="148">
        <f t="shared" si="2"/>
        <v>483.62402826855123</v>
      </c>
    </row>
    <row r="193" spans="1:6" s="8" customFormat="1" x14ac:dyDescent="0.2">
      <c r="A193" s="145">
        <v>3238</v>
      </c>
      <c r="B193" s="146" t="s">
        <v>702</v>
      </c>
      <c r="C193" s="345">
        <v>182</v>
      </c>
      <c r="D193" s="149">
        <v>7689</v>
      </c>
      <c r="E193" s="149"/>
      <c r="F193" s="148">
        <f t="shared" si="2"/>
        <v>0</v>
      </c>
    </row>
    <row r="194" spans="1:6" s="8" customFormat="1" x14ac:dyDescent="0.2">
      <c r="A194" s="145">
        <v>3239</v>
      </c>
      <c r="B194" s="146" t="s">
        <v>703</v>
      </c>
      <c r="C194" s="345">
        <v>183</v>
      </c>
      <c r="D194" s="149">
        <v>91</v>
      </c>
      <c r="E194" s="149">
        <v>55276</v>
      </c>
      <c r="F194" s="148" t="str">
        <f t="shared" si="2"/>
        <v>&gt;&gt;100</v>
      </c>
    </row>
    <row r="195" spans="1:6" s="8" customFormat="1" x14ac:dyDescent="0.2">
      <c r="A195" s="145">
        <v>324</v>
      </c>
      <c r="B195" s="146" t="s">
        <v>3584</v>
      </c>
      <c r="C195" s="345">
        <v>184</v>
      </c>
      <c r="D195" s="149">
        <v>260</v>
      </c>
      <c r="E195" s="149"/>
      <c r="F195" s="148">
        <f t="shared" si="2"/>
        <v>0</v>
      </c>
    </row>
    <row r="196" spans="1:6" s="8" customFormat="1" x14ac:dyDescent="0.2">
      <c r="A196" s="145">
        <v>329</v>
      </c>
      <c r="B196" s="146" t="s">
        <v>434</v>
      </c>
      <c r="C196" s="345">
        <v>185</v>
      </c>
      <c r="D196" s="147">
        <f>SUM(D197:D203)</f>
        <v>50166</v>
      </c>
      <c r="E196" s="147">
        <f>SUM(E197:E203)</f>
        <v>64178</v>
      </c>
      <c r="F196" s="150">
        <f t="shared" si="2"/>
        <v>127.93126818961049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16867</v>
      </c>
      <c r="E199" s="149">
        <v>20177</v>
      </c>
      <c r="F199" s="148">
        <f t="shared" si="2"/>
        <v>119.62411810043281</v>
      </c>
    </row>
    <row r="200" spans="1:6" s="8" customFormat="1" x14ac:dyDescent="0.2">
      <c r="A200" s="145">
        <v>3294</v>
      </c>
      <c r="B200" s="146" t="s">
        <v>2313</v>
      </c>
      <c r="C200" s="345">
        <v>189</v>
      </c>
      <c r="D200" s="149">
        <v>1000</v>
      </c>
      <c r="E200" s="149">
        <v>1100</v>
      </c>
      <c r="F200" s="148">
        <f t="shared" si="2"/>
        <v>110.00000000000001</v>
      </c>
    </row>
    <row r="201" spans="1:6" s="8" customFormat="1" x14ac:dyDescent="0.2">
      <c r="A201" s="145">
        <v>3295</v>
      </c>
      <c r="B201" s="146" t="s">
        <v>3585</v>
      </c>
      <c r="C201" s="345">
        <v>190</v>
      </c>
      <c r="D201" s="149">
        <v>11747</v>
      </c>
      <c r="E201" s="149">
        <v>12187</v>
      </c>
      <c r="F201" s="148">
        <f t="shared" si="2"/>
        <v>103.74563718396186</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20552</v>
      </c>
      <c r="E203" s="149">
        <v>30714</v>
      </c>
      <c r="F203" s="148">
        <f t="shared" si="2"/>
        <v>149.44530945893345</v>
      </c>
    </row>
    <row r="204" spans="1:6" s="8" customFormat="1" x14ac:dyDescent="0.2">
      <c r="A204" s="145">
        <v>34</v>
      </c>
      <c r="B204" s="151" t="s">
        <v>435</v>
      </c>
      <c r="C204" s="345">
        <v>193</v>
      </c>
      <c r="D204" s="147">
        <f>D205+D210+D218</f>
        <v>3489</v>
      </c>
      <c r="E204" s="147">
        <f>E205+E210+E218</f>
        <v>4751</v>
      </c>
      <c r="F204" s="150">
        <f t="shared" si="2"/>
        <v>136.17082258526798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3489</v>
      </c>
      <c r="E218" s="147">
        <f>SUM(E219:E222)</f>
        <v>4751</v>
      </c>
      <c r="F218" s="150">
        <f t="shared" si="3"/>
        <v>136.17082258526798</v>
      </c>
    </row>
    <row r="219" spans="1:6" s="8" customFormat="1" x14ac:dyDescent="0.2">
      <c r="A219" s="145">
        <v>3431</v>
      </c>
      <c r="B219" s="151" t="s">
        <v>3587</v>
      </c>
      <c r="C219" s="345">
        <v>208</v>
      </c>
      <c r="D219" s="149">
        <v>2907</v>
      </c>
      <c r="E219" s="149">
        <v>4158</v>
      </c>
      <c r="F219" s="148">
        <f t="shared" si="3"/>
        <v>143.03405572755418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v>582</v>
      </c>
      <c r="E222" s="149">
        <v>593</v>
      </c>
      <c r="F222" s="148">
        <f t="shared" si="3"/>
        <v>101.89003436426117</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80260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80260</v>
      </c>
      <c r="F249" s="150" t="str">
        <f t="shared" si="3"/>
        <v>-</v>
      </c>
    </row>
    <row r="250" spans="1:6" s="8" customFormat="1" x14ac:dyDescent="0.2">
      <c r="A250" s="145" t="s">
        <v>2718</v>
      </c>
      <c r="B250" s="146" t="s">
        <v>2719</v>
      </c>
      <c r="C250" s="345">
        <v>239</v>
      </c>
      <c r="D250" s="149"/>
      <c r="E250" s="149">
        <v>80260</v>
      </c>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2971938</v>
      </c>
      <c r="E292" s="147">
        <f>E159-E290+E291</f>
        <v>3746112</v>
      </c>
      <c r="F292" s="150">
        <f t="shared" si="4"/>
        <v>126.0494667116205</v>
      </c>
    </row>
    <row r="293" spans="1:6" s="8" customFormat="1" x14ac:dyDescent="0.2">
      <c r="A293" s="145" t="s">
        <v>1215</v>
      </c>
      <c r="B293" s="146" t="s">
        <v>3441</v>
      </c>
      <c r="C293" s="345">
        <v>282</v>
      </c>
      <c r="D293" s="147">
        <f>IF(D12&gt;=D292,D12-D292,0)</f>
        <v>106057</v>
      </c>
      <c r="E293" s="147">
        <f>IF(E12&gt;=E292,E12-E292,0)</f>
        <v>154561</v>
      </c>
      <c r="F293" s="150">
        <f t="shared" si="4"/>
        <v>145.73389780966838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86933</v>
      </c>
      <c r="E295" s="149">
        <v>142827</v>
      </c>
      <c r="F295" s="148">
        <f t="shared" si="4"/>
        <v>164.29549193056724</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460</v>
      </c>
      <c r="E301" s="147">
        <f>E302+E314+E347+E351</f>
        <v>293</v>
      </c>
      <c r="F301" s="150">
        <f t="shared" ref="F301:F364" si="5">IF(D301&lt;&gt;0,IF(E301/D301&gt;=100,"&gt;&gt;100",E301/D301*100),"-")</f>
        <v>63.695652173913039</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460</v>
      </c>
      <c r="E314" s="147">
        <f>E315+E320+E329+E334+E339+E342</f>
        <v>293</v>
      </c>
      <c r="F314" s="150">
        <f t="shared" si="5"/>
        <v>63.695652173913039</v>
      </c>
    </row>
    <row r="315" spans="1:6" s="8" customFormat="1" x14ac:dyDescent="0.2">
      <c r="A315" s="145">
        <v>721</v>
      </c>
      <c r="B315" s="146" t="s">
        <v>3242</v>
      </c>
      <c r="C315" s="345">
        <v>303</v>
      </c>
      <c r="D315" s="147">
        <f>SUM(D316:D319)</f>
        <v>460</v>
      </c>
      <c r="E315" s="147">
        <f>SUM(E316:E319)</f>
        <v>293</v>
      </c>
      <c r="F315" s="150">
        <f t="shared" si="5"/>
        <v>63.695652173913039</v>
      </c>
    </row>
    <row r="316" spans="1:6" s="8" customFormat="1" x14ac:dyDescent="0.2">
      <c r="A316" s="145">
        <v>7211</v>
      </c>
      <c r="B316" s="146" t="s">
        <v>382</v>
      </c>
      <c r="C316" s="345">
        <v>304</v>
      </c>
      <c r="D316" s="149">
        <v>460</v>
      </c>
      <c r="E316" s="149">
        <v>293</v>
      </c>
      <c r="F316" s="148">
        <f t="shared" si="5"/>
        <v>63.695652173913039</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42839</v>
      </c>
      <c r="E353" s="147">
        <f>E354+E366+E399+E403+E405</f>
        <v>184160</v>
      </c>
      <c r="F353" s="150">
        <f t="shared" si="5"/>
        <v>429.88865286304537</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42839</v>
      </c>
      <c r="E366" s="147">
        <f>E367+E372+E381+E386+E391+E394</f>
        <v>184160</v>
      </c>
      <c r="F366" s="150">
        <f t="shared" si="6"/>
        <v>429.88865286304537</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41717</v>
      </c>
      <c r="E372" s="147">
        <f>SUM(E373:E380)</f>
        <v>146655</v>
      </c>
      <c r="F372" s="150">
        <f t="shared" si="6"/>
        <v>351.54733082436417</v>
      </c>
    </row>
    <row r="373" spans="1:6" s="8" customFormat="1" x14ac:dyDescent="0.2">
      <c r="A373" s="145">
        <v>4221</v>
      </c>
      <c r="B373" s="146" t="s">
        <v>3941</v>
      </c>
      <c r="C373" s="345">
        <v>361</v>
      </c>
      <c r="D373" s="149">
        <v>25997</v>
      </c>
      <c r="E373" s="149">
        <v>5473</v>
      </c>
      <c r="F373" s="148">
        <f t="shared" si="6"/>
        <v>21.052429126437666</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v>1291</v>
      </c>
      <c r="E378" s="149">
        <v>114526</v>
      </c>
      <c r="F378" s="148">
        <f t="shared" si="6"/>
        <v>8871.107668474051</v>
      </c>
    </row>
    <row r="379" spans="1:6" s="8" customFormat="1" x14ac:dyDescent="0.2">
      <c r="A379" s="145">
        <v>4227</v>
      </c>
      <c r="B379" s="151" t="s">
        <v>3947</v>
      </c>
      <c r="C379" s="345">
        <v>367</v>
      </c>
      <c r="D379" s="149">
        <v>14429</v>
      </c>
      <c r="E379" s="149">
        <v>26656</v>
      </c>
      <c r="F379" s="148">
        <f t="shared" si="6"/>
        <v>184.7390671564211</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1122</v>
      </c>
      <c r="E386" s="147">
        <f>SUM(E387:E390)</f>
        <v>13755</v>
      </c>
      <c r="F386" s="150">
        <f t="shared" si="6"/>
        <v>1225.9358288770054</v>
      </c>
    </row>
    <row r="387" spans="1:6" s="8" customFormat="1" x14ac:dyDescent="0.2">
      <c r="A387" s="145">
        <v>4241</v>
      </c>
      <c r="B387" s="146" t="s">
        <v>2886</v>
      </c>
      <c r="C387" s="345">
        <v>375</v>
      </c>
      <c r="D387" s="149">
        <v>1122</v>
      </c>
      <c r="E387" s="149">
        <v>13755</v>
      </c>
      <c r="F387" s="148">
        <f t="shared" si="6"/>
        <v>1225.9358288770054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23750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v>23750</v>
      </c>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42379</v>
      </c>
      <c r="E411" s="147">
        <f>IF(E353&gt;=E301, E353-E301, 0)</f>
        <v>183867</v>
      </c>
      <c r="F411" s="150">
        <f t="shared" si="6"/>
        <v>433.86347011491534</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130202</v>
      </c>
      <c r="E413" s="149">
        <v>121874</v>
      </c>
      <c r="F413" s="148">
        <f t="shared" si="6"/>
        <v>93.603784888096953</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3078455</v>
      </c>
      <c r="E415" s="147">
        <f>E12+E301</f>
        <v>3900966</v>
      </c>
      <c r="F415" s="150">
        <f t="shared" si="6"/>
        <v>126.71830512383646</v>
      </c>
    </row>
    <row r="416" spans="1:6" s="8" customFormat="1" x14ac:dyDescent="0.2">
      <c r="A416" s="145" t="s">
        <v>1215</v>
      </c>
      <c r="B416" s="146" t="s">
        <v>1993</v>
      </c>
      <c r="C416" s="345">
        <v>404</v>
      </c>
      <c r="D416" s="147">
        <f>D292+D353</f>
        <v>3014777</v>
      </c>
      <c r="E416" s="147">
        <f>E292+E353</f>
        <v>3930272</v>
      </c>
      <c r="F416" s="150">
        <f t="shared" si="6"/>
        <v>130.3669226612781</v>
      </c>
    </row>
    <row r="417" spans="1:6" s="8" customFormat="1" x14ac:dyDescent="0.2">
      <c r="A417" s="145" t="s">
        <v>1215</v>
      </c>
      <c r="B417" s="146" t="s">
        <v>1994</v>
      </c>
      <c r="C417" s="345">
        <v>405</v>
      </c>
      <c r="D417" s="147">
        <f>IF(D415&gt;=D416,D415-D416,0)</f>
        <v>63678</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29306</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20953</v>
      </c>
      <c r="F419" s="150" t="str">
        <f t="shared" si="6"/>
        <v>-</v>
      </c>
    </row>
    <row r="420" spans="1:6" s="8" customFormat="1" x14ac:dyDescent="0.2">
      <c r="A420" s="160" t="s">
        <v>1592</v>
      </c>
      <c r="B420" s="146" t="s">
        <v>1997</v>
      </c>
      <c r="C420" s="345">
        <v>408</v>
      </c>
      <c r="D420" s="147">
        <f>IF(D296-D295+D413-D412&gt;=0,D296-D295+D413-D412,0)</f>
        <v>43269</v>
      </c>
      <c r="E420" s="147">
        <f>IF(E296-E295+E413-E412&gt;=0,E296-E295+E413-E412,0)</f>
        <v>0</v>
      </c>
      <c r="F420" s="150">
        <f t="shared" si="6"/>
        <v>0</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3078455</v>
      </c>
      <c r="E642" s="147">
        <f>E415+E423</f>
        <v>3900966</v>
      </c>
      <c r="F642" s="148">
        <f t="shared" si="10"/>
        <v>126.71830512383646</v>
      </c>
    </row>
    <row r="643" spans="1:6" s="8" customFormat="1" x14ac:dyDescent="0.2">
      <c r="A643" s="145" t="s">
        <v>1215</v>
      </c>
      <c r="B643" s="146" t="s">
        <v>1246</v>
      </c>
      <c r="C643" s="345">
        <v>630</v>
      </c>
      <c r="D643" s="147">
        <f>D416+D531</f>
        <v>3014777</v>
      </c>
      <c r="E643" s="147">
        <f>E416+E531</f>
        <v>3930272</v>
      </c>
      <c r="F643" s="148">
        <f t="shared" si="10"/>
        <v>130.3669226612781</v>
      </c>
    </row>
    <row r="644" spans="1:6" s="8" customFormat="1" x14ac:dyDescent="0.2">
      <c r="A644" s="145" t="s">
        <v>1215</v>
      </c>
      <c r="B644" s="146" t="s">
        <v>1247</v>
      </c>
      <c r="C644" s="345">
        <v>631</v>
      </c>
      <c r="D644" s="147">
        <f>IF(D642&gt;=D643,D642-D643,0)</f>
        <v>63678</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29306</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20953</v>
      </c>
      <c r="F646" s="148" t="str">
        <f t="shared" si="10"/>
        <v>-</v>
      </c>
    </row>
    <row r="647" spans="1:6" s="8" customFormat="1" x14ac:dyDescent="0.2">
      <c r="A647" s="160" t="s">
        <v>2742</v>
      </c>
      <c r="B647" s="146" t="s">
        <v>1250</v>
      </c>
      <c r="C647" s="345">
        <v>634</v>
      </c>
      <c r="D647" s="147">
        <f>IF(D420-D419+D641-D640&gt;=0,D420-D419+D641-D640,0)</f>
        <v>43269</v>
      </c>
      <c r="E647" s="147">
        <f>IF(E420-E419+E641-E640&gt;=0,E420-E419+E641-E640,0)</f>
        <v>0</v>
      </c>
      <c r="F647" s="148">
        <f t="shared" si="10"/>
        <v>0</v>
      </c>
    </row>
    <row r="648" spans="1:6" s="8" customFormat="1" x14ac:dyDescent="0.2">
      <c r="A648" s="145" t="s">
        <v>1215</v>
      </c>
      <c r="B648" s="146" t="s">
        <v>1251</v>
      </c>
      <c r="C648" s="345">
        <v>635</v>
      </c>
      <c r="D648" s="147">
        <f>IF(D644+D646-D645-D647&gt;=0,D644+D646-D645-D647,0)</f>
        <v>20409</v>
      </c>
      <c r="E648" s="147">
        <f>IF(E644+E646-E645-E647&gt;=0,E644+E646-E645-E647,0)</f>
        <v>0</v>
      </c>
      <c r="F648" s="148">
        <f t="shared" si="10"/>
        <v>0</v>
      </c>
    </row>
    <row r="649" spans="1:6" s="8" customFormat="1" x14ac:dyDescent="0.2">
      <c r="A649" s="145" t="s">
        <v>1215</v>
      </c>
      <c r="B649" s="146" t="s">
        <v>176</v>
      </c>
      <c r="C649" s="345">
        <v>636</v>
      </c>
      <c r="D649" s="147">
        <f>IF(D645+D647-D644-D646&gt;=0,D645+D647-D644-D646,0)</f>
        <v>0</v>
      </c>
      <c r="E649" s="147">
        <f>IF(E645+E647-E644-E646&gt;=0,E645+E647-E644-E646,0)</f>
        <v>8353</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30216</v>
      </c>
      <c r="E652" s="149">
        <v>23311</v>
      </c>
      <c r="F652" s="148">
        <f t="shared" ref="F652:F677" si="11">IF(D652&lt;&gt;0,IF(E652/D652&gt;=100,"&gt;&gt;100",E652/D652*100),"-")</f>
        <v>77.14786867884564</v>
      </c>
    </row>
    <row r="653" spans="1:6" s="8" customFormat="1" x14ac:dyDescent="0.2">
      <c r="A653" s="145" t="s">
        <v>1208</v>
      </c>
      <c r="B653" s="146" t="s">
        <v>2750</v>
      </c>
      <c r="C653" s="345">
        <v>639</v>
      </c>
      <c r="D653" s="149">
        <v>2768280</v>
      </c>
      <c r="E653" s="149">
        <v>3974222</v>
      </c>
      <c r="F653" s="148">
        <f t="shared" si="11"/>
        <v>143.56286213822301</v>
      </c>
    </row>
    <row r="654" spans="1:6" s="8" customFormat="1" x14ac:dyDescent="0.2">
      <c r="A654" s="145" t="s">
        <v>1209</v>
      </c>
      <c r="B654" s="146" t="s">
        <v>3586</v>
      </c>
      <c r="C654" s="345">
        <v>640</v>
      </c>
      <c r="D654" s="149">
        <v>2775185</v>
      </c>
      <c r="E654" s="149">
        <v>3666263</v>
      </c>
      <c r="F654" s="148">
        <f t="shared" si="11"/>
        <v>132.10877833369668</v>
      </c>
    </row>
    <row r="655" spans="1:6" s="8" customFormat="1" x14ac:dyDescent="0.2">
      <c r="A655" s="145">
        <v>11</v>
      </c>
      <c r="B655" s="146" t="s">
        <v>181</v>
      </c>
      <c r="C655" s="345">
        <v>641</v>
      </c>
      <c r="D655" s="147">
        <f>+D652+D653-D654</f>
        <v>23311</v>
      </c>
      <c r="E655" s="147">
        <f>+E652+E653-E654</f>
        <v>331270</v>
      </c>
      <c r="F655" s="150">
        <f t="shared" si="11"/>
        <v>1421.0887563811075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32</v>
      </c>
      <c r="E657" s="149">
        <v>32</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22</v>
      </c>
      <c r="E659" s="149">
        <v>22</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2560231</v>
      </c>
      <c r="E678" s="149">
        <v>2861312</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26000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557655</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61538</v>
      </c>
      <c r="E698" s="149">
        <v>11340</v>
      </c>
      <c r="F698" s="148">
        <f t="shared" si="12"/>
        <v>18.427638207286552</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11937</v>
      </c>
      <c r="E701" s="149">
        <v>20897</v>
      </c>
      <c r="F701" s="148">
        <f>IF(D701&lt;&gt;0,IF(E701/D701&gt;=100,"&gt;&gt;100",E701/D701*100),"-")</f>
        <v>175.06073552818967</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94333</v>
      </c>
      <c r="E703" s="149">
        <v>116780</v>
      </c>
      <c r="F703" s="148">
        <f>IF(D703&lt;&gt;0,IF(E703/D703&gt;=100,"&gt;&gt;100",E703/D703*100),"-")</f>
        <v>123.79549044342912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9075</v>
      </c>
      <c r="E705" s="149">
        <v>9041</v>
      </c>
      <c r="F705" s="148">
        <f>IF(D705&lt;&gt;0,IF(E705/D705&gt;=100,"&gt;&gt;100",E705/D705*100),"-")</f>
        <v>99.625344352617091</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v>80260</v>
      </c>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EVA VACI</v>
      </c>
      <c r="D995" s="293"/>
      <c r="E995" s="293"/>
    </row>
    <row r="996" spans="1:5" ht="15" customHeight="1" x14ac:dyDescent="0.2">
      <c r="A996" s="291" t="str">
        <f>IF(RefStr!H27="","Telefon za kontakt: _________________","Telefon za kontakt: " &amp; RefStr!H27)</f>
        <v>Telefon za kontakt: 031 289 800</v>
      </c>
      <c r="C996" s="292"/>
    </row>
    <row r="997" spans="1:5" ht="15" customHeight="1" x14ac:dyDescent="0.2">
      <c r="A997" s="291" t="str">
        <f>IF(RefStr!H33="","Odgovorna osoba: _____________________________","Odgovorna osoba: " &amp; RefStr!H33)</f>
        <v>Odgovorna osoba: SILVIJA BOCKA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8" activePane="bottomLeft" state="frozen"/>
      <selection pane="bottomLeft" activeCell="E178" sqref="E17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23034</v>
      </c>
      <c r="C4" s="429"/>
      <c r="D4" s="429"/>
      <c r="E4" s="430">
        <f>SUM(Skriveni!G977:G1286)</f>
        <v>27131936.612000003</v>
      </c>
      <c r="F4" s="431"/>
    </row>
    <row r="5" spans="1:6" ht="15" customHeight="1" x14ac:dyDescent="0.2">
      <c r="B5" s="428" t="str">
        <f>"Naziv: "&amp;IF(RefStr!B10&lt;&gt;"",RefStr!B10,"_______________________________________")</f>
        <v>Naziv: OSNOVNA ŠKOLA LASLOVO</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7690532</v>
      </c>
      <c r="E12" s="96">
        <f>E13+E74</f>
        <v>8021073</v>
      </c>
      <c r="F12" s="123">
        <f t="shared" ref="F12:F75" si="0">IF(D12&gt;0,IF(E12/D12&gt;=100,"&gt;&gt;100",E12/D12*100),"-")</f>
        <v>104.29802515612705</v>
      </c>
    </row>
    <row r="13" spans="1:6" s="3" customFormat="1" x14ac:dyDescent="0.2">
      <c r="A13" s="132">
        <v>0</v>
      </c>
      <c r="B13" s="314" t="s">
        <v>521</v>
      </c>
      <c r="C13" s="303">
        <v>2</v>
      </c>
      <c r="D13" s="97">
        <f>D14+D18+D57+D58+D62+D69</f>
        <v>7434659</v>
      </c>
      <c r="E13" s="97">
        <f>E14+E18+E57+E58+E62+E69</f>
        <v>7465082</v>
      </c>
      <c r="F13" s="124">
        <f t="shared" si="0"/>
        <v>100.4092050489471</v>
      </c>
    </row>
    <row r="14" spans="1:6" s="3" customFormat="1" x14ac:dyDescent="0.2">
      <c r="A14" s="132" t="s">
        <v>1564</v>
      </c>
      <c r="B14" s="314" t="s">
        <v>3259</v>
      </c>
      <c r="C14" s="303">
        <v>3</v>
      </c>
      <c r="D14" s="97">
        <f>D15+D16-D17</f>
        <v>57000</v>
      </c>
      <c r="E14" s="97">
        <f>E15+E16-E17</f>
        <v>56015</v>
      </c>
      <c r="F14" s="124">
        <f t="shared" si="0"/>
        <v>98.271929824561397</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57000</v>
      </c>
      <c r="E16" s="94">
        <v>56015</v>
      </c>
      <c r="F16" s="125">
        <f t="shared" si="0"/>
        <v>98.271929824561397</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7377659</v>
      </c>
      <c r="E18" s="97">
        <f>E19+E25+E35+E41+E47+E51</f>
        <v>7409067</v>
      </c>
      <c r="F18" s="124">
        <f t="shared" si="0"/>
        <v>100.42571769717196</v>
      </c>
    </row>
    <row r="19" spans="1:6" s="3" customFormat="1" x14ac:dyDescent="0.2">
      <c r="A19" s="315" t="s">
        <v>362</v>
      </c>
      <c r="B19" s="314" t="s">
        <v>3928</v>
      </c>
      <c r="C19" s="303">
        <v>8</v>
      </c>
      <c r="D19" s="97">
        <f>SUM(D20:D23)-D24</f>
        <v>7139872</v>
      </c>
      <c r="E19" s="97">
        <f>SUM(E20:E23)-E24</f>
        <v>7020876</v>
      </c>
      <c r="F19" s="124">
        <f t="shared" si="0"/>
        <v>98.333359477592879</v>
      </c>
    </row>
    <row r="20" spans="1:6" s="3" customFormat="1" x14ac:dyDescent="0.2">
      <c r="A20" s="132" t="s">
        <v>363</v>
      </c>
      <c r="B20" s="314" t="s">
        <v>382</v>
      </c>
      <c r="C20" s="303">
        <v>9</v>
      </c>
      <c r="D20" s="94">
        <v>534540</v>
      </c>
      <c r="E20" s="94">
        <v>534540</v>
      </c>
      <c r="F20" s="125">
        <f t="shared" si="0"/>
        <v>100</v>
      </c>
    </row>
    <row r="21" spans="1:6" s="3" customFormat="1" x14ac:dyDescent="0.2">
      <c r="A21" s="132" t="s">
        <v>364</v>
      </c>
      <c r="B21" s="314" t="s">
        <v>383</v>
      </c>
      <c r="C21" s="303">
        <v>10</v>
      </c>
      <c r="D21" s="94">
        <v>8379656</v>
      </c>
      <c r="E21" s="94">
        <v>8260863</v>
      </c>
      <c r="F21" s="125">
        <f t="shared" si="0"/>
        <v>98.582364240250428</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15219</v>
      </c>
      <c r="E23" s="94">
        <v>15016</v>
      </c>
      <c r="F23" s="125">
        <f t="shared" si="0"/>
        <v>98.666141007950586</v>
      </c>
    </row>
    <row r="24" spans="1:6" s="3" customFormat="1" x14ac:dyDescent="0.2">
      <c r="A24" s="132" t="s">
        <v>367</v>
      </c>
      <c r="B24" s="314" t="s">
        <v>1155</v>
      </c>
      <c r="C24" s="303">
        <v>13</v>
      </c>
      <c r="D24" s="94">
        <v>1789543</v>
      </c>
      <c r="E24" s="94">
        <v>1789543</v>
      </c>
      <c r="F24" s="125">
        <f t="shared" si="0"/>
        <v>100</v>
      </c>
    </row>
    <row r="25" spans="1:6" s="3" customFormat="1" x14ac:dyDescent="0.2">
      <c r="A25" s="315" t="s">
        <v>1156</v>
      </c>
      <c r="B25" s="314" t="s">
        <v>1261</v>
      </c>
      <c r="C25" s="303">
        <v>14</v>
      </c>
      <c r="D25" s="97">
        <f>SUM(D26:D33)-D34</f>
        <v>101587</v>
      </c>
      <c r="E25" s="97">
        <f>SUM(E26:E33)-E34</f>
        <v>214485</v>
      </c>
      <c r="F25" s="124">
        <f t="shared" si="0"/>
        <v>211.13429867994918</v>
      </c>
    </row>
    <row r="26" spans="1:6" s="3" customFormat="1" x14ac:dyDescent="0.2">
      <c r="A26" s="132" t="s">
        <v>1157</v>
      </c>
      <c r="B26" s="314" t="s">
        <v>3941</v>
      </c>
      <c r="C26" s="303">
        <v>15</v>
      </c>
      <c r="D26" s="94">
        <v>687131</v>
      </c>
      <c r="E26" s="94">
        <v>639264</v>
      </c>
      <c r="F26" s="125">
        <f t="shared" si="0"/>
        <v>93.033788316929375</v>
      </c>
    </row>
    <row r="27" spans="1:6" s="3" customFormat="1" x14ac:dyDescent="0.2">
      <c r="A27" s="132" t="s">
        <v>1158</v>
      </c>
      <c r="B27" s="314" t="s">
        <v>3965</v>
      </c>
      <c r="C27" s="303">
        <v>16</v>
      </c>
      <c r="D27" s="94">
        <v>8297</v>
      </c>
      <c r="E27" s="94">
        <v>2297</v>
      </c>
      <c r="F27" s="125">
        <f t="shared" si="0"/>
        <v>27.684705315174156</v>
      </c>
    </row>
    <row r="28" spans="1:6" s="3" customFormat="1" x14ac:dyDescent="0.2">
      <c r="A28" s="132" t="s">
        <v>1159</v>
      </c>
      <c r="B28" s="314" t="s">
        <v>3943</v>
      </c>
      <c r="C28" s="303">
        <v>17</v>
      </c>
      <c r="D28" s="94">
        <v>107502</v>
      </c>
      <c r="E28" s="94">
        <v>107502</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22850</v>
      </c>
      <c r="E30" s="94">
        <v>22850</v>
      </c>
      <c r="F30" s="125">
        <f t="shared" si="0"/>
        <v>100</v>
      </c>
    </row>
    <row r="31" spans="1:6" s="3" customFormat="1" x14ac:dyDescent="0.2">
      <c r="A31" s="272" t="s">
        <v>2451</v>
      </c>
      <c r="B31" s="314" t="s">
        <v>3946</v>
      </c>
      <c r="C31" s="303">
        <v>20</v>
      </c>
      <c r="D31" s="94">
        <v>142028</v>
      </c>
      <c r="E31" s="94">
        <v>251123</v>
      </c>
      <c r="F31" s="125">
        <f t="shared" si="0"/>
        <v>176.81231869772159</v>
      </c>
    </row>
    <row r="32" spans="1:6" s="3" customFormat="1" x14ac:dyDescent="0.2">
      <c r="A32" s="272" t="s">
        <v>2452</v>
      </c>
      <c r="B32" s="314" t="s">
        <v>3947</v>
      </c>
      <c r="C32" s="303">
        <v>21</v>
      </c>
      <c r="D32" s="94">
        <v>50730</v>
      </c>
      <c r="E32" s="94">
        <v>74750</v>
      </c>
      <c r="F32" s="125">
        <f t="shared" si="0"/>
        <v>147.34870885077865</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916951</v>
      </c>
      <c r="E34" s="94">
        <v>883301</v>
      </c>
      <c r="F34" s="125">
        <f t="shared" si="0"/>
        <v>96.330229205268324</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136200</v>
      </c>
      <c r="E41" s="97">
        <f>SUM(E42:E45)-E46</f>
        <v>149956</v>
      </c>
      <c r="F41" s="124">
        <f t="shared" si="0"/>
        <v>110.09985315712187</v>
      </c>
    </row>
    <row r="42" spans="1:6" s="3" customFormat="1" x14ac:dyDescent="0.2">
      <c r="A42" s="132" t="s">
        <v>2878</v>
      </c>
      <c r="B42" s="314" t="s">
        <v>2886</v>
      </c>
      <c r="C42" s="303">
        <v>31</v>
      </c>
      <c r="D42" s="94">
        <v>169599</v>
      </c>
      <c r="E42" s="94">
        <v>183355</v>
      </c>
      <c r="F42" s="125">
        <f t="shared" si="0"/>
        <v>108.11089688028821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33399</v>
      </c>
      <c r="E46" s="94">
        <v>33399</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23750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v>23750</v>
      </c>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218556</v>
      </c>
      <c r="E60" s="94">
        <v>237688</v>
      </c>
      <c r="F60" s="125">
        <f t="shared" si="0"/>
        <v>108.75382053112246</v>
      </c>
    </row>
    <row r="61" spans="1:6" s="3" customFormat="1" x14ac:dyDescent="0.2">
      <c r="A61" s="132" t="s">
        <v>456</v>
      </c>
      <c r="B61" s="314" t="s">
        <v>617</v>
      </c>
      <c r="C61" s="303">
        <v>50</v>
      </c>
      <c r="D61" s="94">
        <v>218556</v>
      </c>
      <c r="E61" s="94">
        <v>237688</v>
      </c>
      <c r="F61" s="125">
        <f t="shared" si="0"/>
        <v>108.75382053112246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255873</v>
      </c>
      <c r="E74" s="97">
        <f>E75+E84+E92+E123+E139+E151+E168+E169</f>
        <v>555991</v>
      </c>
      <c r="F74" s="124">
        <f t="shared" si="0"/>
        <v>217.2917814697135</v>
      </c>
    </row>
    <row r="75" spans="1:6" s="3" customFormat="1" x14ac:dyDescent="0.2">
      <c r="A75" s="272" t="s">
        <v>2744</v>
      </c>
      <c r="B75" s="314" t="s">
        <v>322</v>
      </c>
      <c r="C75" s="303">
        <v>64</v>
      </c>
      <c r="D75" s="97">
        <f>+D76+D81+D82+D83</f>
        <v>23311</v>
      </c>
      <c r="E75" s="97">
        <f>+E76+E81+E82+E83</f>
        <v>331270</v>
      </c>
      <c r="F75" s="124">
        <f t="shared" si="0"/>
        <v>1421.0887563811075</v>
      </c>
    </row>
    <row r="76" spans="1:6" s="3" customFormat="1" x14ac:dyDescent="0.2">
      <c r="A76" s="132" t="s">
        <v>3429</v>
      </c>
      <c r="B76" s="317" t="s">
        <v>1885</v>
      </c>
      <c r="C76" s="303">
        <v>65</v>
      </c>
      <c r="D76" s="97">
        <f>SUM(D77:D80)</f>
        <v>22581</v>
      </c>
      <c r="E76" s="97">
        <f>SUM(E77:E80)</f>
        <v>330818</v>
      </c>
      <c r="F76" s="124">
        <f t="shared" ref="F76:F139" si="1">IF(D76&gt;0,IF(E76/D76&gt;=100,"&gt;&gt;100",E76/D76*100),"-")</f>
        <v>1465.02812098667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22581</v>
      </c>
      <c r="E78" s="94">
        <v>330818</v>
      </c>
      <c r="F78" s="125">
        <f t="shared" si="1"/>
        <v>1465.02812098667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730</v>
      </c>
      <c r="E82" s="94">
        <v>452</v>
      </c>
      <c r="F82" s="125">
        <f t="shared" si="1"/>
        <v>61.917808219178085</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14942</v>
      </c>
      <c r="E84" s="97">
        <f>+E85+SUM(E88:E91)</f>
        <v>9240</v>
      </c>
      <c r="F84" s="124">
        <f t="shared" si="1"/>
        <v>61.839111230089685</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v>103</v>
      </c>
      <c r="E89" s="94"/>
      <c r="F89" s="125">
        <f t="shared" si="1"/>
        <v>0</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14839</v>
      </c>
      <c r="E91" s="94">
        <v>9240</v>
      </c>
      <c r="F91" s="125">
        <f t="shared" si="1"/>
        <v>62.268346923647144</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217620</v>
      </c>
      <c r="E169" s="97">
        <f>SUM(E170:E172)</f>
        <v>215481</v>
      </c>
      <c r="F169" s="124">
        <f t="shared" si="2"/>
        <v>99.017094017094024</v>
      </c>
    </row>
    <row r="170" spans="1:6" s="3" customFormat="1" x14ac:dyDescent="0.2">
      <c r="A170" s="272" t="s">
        <v>2743</v>
      </c>
      <c r="B170" s="314" t="s">
        <v>4239</v>
      </c>
      <c r="C170" s="303">
        <v>159</v>
      </c>
      <c r="D170" s="94">
        <v>217620</v>
      </c>
      <c r="E170" s="94">
        <v>215481</v>
      </c>
      <c r="F170" s="125">
        <f t="shared" si="2"/>
        <v>99.017094017094024</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7690532</v>
      </c>
      <c r="E173" s="97">
        <f>E174+E234</f>
        <v>8021073</v>
      </c>
      <c r="F173" s="124">
        <f t="shared" si="2"/>
        <v>104.29802515612705</v>
      </c>
    </row>
    <row r="174" spans="1:6" s="3" customFormat="1" x14ac:dyDescent="0.2">
      <c r="A174" s="272" t="s">
        <v>3813</v>
      </c>
      <c r="B174" s="314" t="s">
        <v>1145</v>
      </c>
      <c r="C174" s="303">
        <v>163</v>
      </c>
      <c r="D174" s="97">
        <f>D175+D186+D187+D203+D231</f>
        <v>245987</v>
      </c>
      <c r="E174" s="97">
        <f>E175+E186+E187+E203+E231</f>
        <v>574869</v>
      </c>
      <c r="F174" s="124">
        <f t="shared" si="2"/>
        <v>233.69893530958953</v>
      </c>
    </row>
    <row r="175" spans="1:6" s="3" customFormat="1" x14ac:dyDescent="0.2">
      <c r="A175" s="272" t="s">
        <v>1181</v>
      </c>
      <c r="B175" s="314" t="s">
        <v>1547</v>
      </c>
      <c r="C175" s="303">
        <v>164</v>
      </c>
      <c r="D175" s="97">
        <f>SUM(D176:D178)+SUM(D182:D185)</f>
        <v>244119</v>
      </c>
      <c r="E175" s="97">
        <f>SUM(E176:E178)+SUM(E182:E185)</f>
        <v>572285</v>
      </c>
      <c r="F175" s="124">
        <f t="shared" si="2"/>
        <v>234.4287007565982</v>
      </c>
    </row>
    <row r="176" spans="1:6" s="3" customFormat="1" x14ac:dyDescent="0.2">
      <c r="A176" s="272" t="s">
        <v>1182</v>
      </c>
      <c r="B176" s="314" t="s">
        <v>1183</v>
      </c>
      <c r="C176" s="303">
        <v>165</v>
      </c>
      <c r="D176" s="94">
        <v>197064</v>
      </c>
      <c r="E176" s="94">
        <v>191635</v>
      </c>
      <c r="F176" s="125">
        <f t="shared" si="2"/>
        <v>97.245057443267157</v>
      </c>
    </row>
    <row r="177" spans="1:6" s="3" customFormat="1" x14ac:dyDescent="0.2">
      <c r="A177" s="272" t="s">
        <v>1184</v>
      </c>
      <c r="B177" s="314" t="s">
        <v>1185</v>
      </c>
      <c r="C177" s="303">
        <v>166</v>
      </c>
      <c r="D177" s="94">
        <v>46875</v>
      </c>
      <c r="E177" s="94">
        <v>106158</v>
      </c>
      <c r="F177" s="125">
        <f t="shared" si="2"/>
        <v>226.47040000000001</v>
      </c>
    </row>
    <row r="178" spans="1:6" s="3" customFormat="1" x14ac:dyDescent="0.2">
      <c r="A178" s="272" t="s">
        <v>1186</v>
      </c>
      <c r="B178" s="317" t="s">
        <v>2842</v>
      </c>
      <c r="C178" s="303">
        <v>167</v>
      </c>
      <c r="D178" s="97">
        <f>SUM(D179:D181)</f>
        <v>180</v>
      </c>
      <c r="E178" s="97">
        <f>SUM(E179:E181)</f>
        <v>763</v>
      </c>
      <c r="F178" s="124">
        <f t="shared" si="2"/>
        <v>423.88888888888891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180</v>
      </c>
      <c r="E181" s="94">
        <v>763</v>
      </c>
      <c r="F181" s="125">
        <f t="shared" si="2"/>
        <v>423.88888888888891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273729</v>
      </c>
      <c r="F185" s="125" t="str">
        <f t="shared" si="2"/>
        <v>-</v>
      </c>
    </row>
    <row r="186" spans="1:6" s="3" customFormat="1" x14ac:dyDescent="0.2">
      <c r="A186" s="272" t="s">
        <v>3033</v>
      </c>
      <c r="B186" s="314" t="s">
        <v>3034</v>
      </c>
      <c r="C186" s="303">
        <v>175</v>
      </c>
      <c r="D186" s="94">
        <v>452</v>
      </c>
      <c r="E186" s="94">
        <v>1168</v>
      </c>
      <c r="F186" s="125">
        <f t="shared" si="2"/>
        <v>258.40707964601768</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1416</v>
      </c>
      <c r="E231" s="97">
        <f>SUM(E232:E233)</f>
        <v>1416</v>
      </c>
      <c r="F231" s="124">
        <f t="shared" si="3"/>
        <v>100</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1416</v>
      </c>
      <c r="E233" s="94">
        <v>1416</v>
      </c>
      <c r="F233" s="125">
        <f t="shared" si="3"/>
        <v>100</v>
      </c>
    </row>
    <row r="234" spans="1:6" s="3" customFormat="1" x14ac:dyDescent="0.2">
      <c r="A234" s="132" t="s">
        <v>978</v>
      </c>
      <c r="B234" s="314" t="s">
        <v>3394</v>
      </c>
      <c r="C234" s="303">
        <v>223</v>
      </c>
      <c r="D234" s="97">
        <f>+D235+D243-D247+D251+D252+D253</f>
        <v>7444545</v>
      </c>
      <c r="E234" s="97">
        <f>+E235+E243-E247+E251+E252+E253</f>
        <v>7446204</v>
      </c>
      <c r="F234" s="124">
        <f t="shared" si="3"/>
        <v>100.02228477361612</v>
      </c>
    </row>
    <row r="235" spans="1:6" s="3" customFormat="1" x14ac:dyDescent="0.2">
      <c r="A235" s="132" t="s">
        <v>1279</v>
      </c>
      <c r="B235" s="314" t="s">
        <v>3395</v>
      </c>
      <c r="C235" s="303">
        <v>224</v>
      </c>
      <c r="D235" s="97">
        <f>D236-D239</f>
        <v>7424136</v>
      </c>
      <c r="E235" s="97">
        <f>E236-E239</f>
        <v>7454558</v>
      </c>
      <c r="F235" s="124">
        <f t="shared" si="3"/>
        <v>100.40977158823598</v>
      </c>
    </row>
    <row r="236" spans="1:6" s="3" customFormat="1" x14ac:dyDescent="0.2">
      <c r="A236" s="132" t="s">
        <v>1280</v>
      </c>
      <c r="B236" s="314" t="s">
        <v>3396</v>
      </c>
      <c r="C236" s="303">
        <v>225</v>
      </c>
      <c r="D236" s="97">
        <f>SUM(D237:D238)</f>
        <v>7434659</v>
      </c>
      <c r="E236" s="97">
        <f>SUM(E237:E238)</f>
        <v>7465081</v>
      </c>
      <c r="F236" s="124">
        <f t="shared" si="3"/>
        <v>100.40919159843106</v>
      </c>
    </row>
    <row r="237" spans="1:6" s="3" customFormat="1" x14ac:dyDescent="0.2">
      <c r="A237" s="132" t="s">
        <v>1281</v>
      </c>
      <c r="B237" s="314" t="s">
        <v>1282</v>
      </c>
      <c r="C237" s="303">
        <v>226</v>
      </c>
      <c r="D237" s="94">
        <v>6956758</v>
      </c>
      <c r="E237" s="94">
        <v>6984109</v>
      </c>
      <c r="F237" s="125">
        <f t="shared" si="3"/>
        <v>100.39315727239612</v>
      </c>
    </row>
    <row r="238" spans="1:6" s="3" customFormat="1" x14ac:dyDescent="0.2">
      <c r="A238" s="132" t="s">
        <v>1283</v>
      </c>
      <c r="B238" s="314" t="s">
        <v>1284</v>
      </c>
      <c r="C238" s="303">
        <v>227</v>
      </c>
      <c r="D238" s="94">
        <v>477901</v>
      </c>
      <c r="E238" s="94">
        <v>480972</v>
      </c>
      <c r="F238" s="125">
        <f t="shared" si="3"/>
        <v>100.64260171039609</v>
      </c>
    </row>
    <row r="239" spans="1:6" s="3" customFormat="1" x14ac:dyDescent="0.2">
      <c r="A239" s="132" t="s">
        <v>1285</v>
      </c>
      <c r="B239" s="314" t="s">
        <v>3397</v>
      </c>
      <c r="C239" s="303">
        <v>228</v>
      </c>
      <c r="D239" s="97">
        <f>SUM(D240:D241)</f>
        <v>10523</v>
      </c>
      <c r="E239" s="97">
        <f>SUM(E240:E241)</f>
        <v>10523</v>
      </c>
      <c r="F239" s="124">
        <f t="shared" si="3"/>
        <v>100</v>
      </c>
    </row>
    <row r="240" spans="1:6" s="3" customFormat="1" x14ac:dyDescent="0.2">
      <c r="A240" s="132" t="s">
        <v>1286</v>
      </c>
      <c r="B240" s="314" t="s">
        <v>4092</v>
      </c>
      <c r="C240" s="303">
        <v>229</v>
      </c>
      <c r="D240" s="94">
        <v>10523</v>
      </c>
      <c r="E240" s="94">
        <v>10523</v>
      </c>
      <c r="F240" s="125">
        <f t="shared" si="3"/>
        <v>100</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192989</v>
      </c>
      <c r="E243" s="97">
        <f>SUM(E244:E246)</f>
        <v>297387</v>
      </c>
      <c r="F243" s="124">
        <f t="shared" si="3"/>
        <v>154.09531113172253</v>
      </c>
    </row>
    <row r="244" spans="1:6" s="3" customFormat="1" x14ac:dyDescent="0.2">
      <c r="A244" s="132" t="s">
        <v>2861</v>
      </c>
      <c r="B244" s="314" t="s">
        <v>4121</v>
      </c>
      <c r="C244" s="303">
        <v>233</v>
      </c>
      <c r="D244" s="94">
        <v>192989</v>
      </c>
      <c r="E244" s="94">
        <v>297387</v>
      </c>
      <c r="F244" s="125">
        <f t="shared" si="3"/>
        <v>154.09531113172253</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172580</v>
      </c>
      <c r="E247" s="97">
        <f>SUM(E248:E250)</f>
        <v>305741</v>
      </c>
      <c r="F247" s="124">
        <f t="shared" si="3"/>
        <v>177.15899872522888</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172580</v>
      </c>
      <c r="E249" s="94">
        <v>305741</v>
      </c>
      <c r="F249" s="125">
        <f t="shared" si="3"/>
        <v>177.15899872522888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244119</v>
      </c>
      <c r="E287" s="94">
        <v>572284</v>
      </c>
      <c r="F287" s="125">
        <f t="shared" si="4"/>
        <v>234.4282911203143</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v>452</v>
      </c>
      <c r="E289" s="94">
        <v>1168</v>
      </c>
      <c r="F289" s="125">
        <f t="shared" si="4"/>
        <v>258.40707964601768</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EVA VACI</v>
      </c>
      <c r="B325" s="291"/>
      <c r="D325" s="293"/>
      <c r="E325" s="293"/>
      <c r="F325" s="291"/>
      <c r="G325" s="307"/>
    </row>
    <row r="326" spans="1:7" s="292" customFormat="1" ht="15" customHeight="1" x14ac:dyDescent="0.2">
      <c r="A326" s="291" t="str">
        <f>IF(RefStr!H27="","Telefon za kontakt: _________________","Telefon za kontakt: " &amp; RefStr!H27)</f>
        <v>Telefon za kontakt: 031 289 800</v>
      </c>
      <c r="B326" s="291"/>
      <c r="F326" s="291"/>
      <c r="G326" s="307"/>
    </row>
    <row r="327" spans="1:7" s="292" customFormat="1" ht="15" customHeight="1" x14ac:dyDescent="0.2">
      <c r="A327" s="291" t="str">
        <f>IF(RefStr!H33="","Odgovorna osoba: _____________________________","Odgovorna osoba: " &amp; RefStr!H33)</f>
        <v>Odgovorna osoba: SILVIJA BOCKA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tabSelected="1" workbookViewId="0">
      <pane ySplit="1" topLeftCell="A80"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23034</v>
      </c>
      <c r="C4" s="429"/>
      <c r="D4" s="429"/>
      <c r="E4" s="430">
        <f>SUM(Skriveni!G1287:G1423)</f>
        <v>5122276.1910000006</v>
      </c>
      <c r="F4" s="431"/>
    </row>
    <row r="5" spans="1:6" ht="15" customHeight="1" x14ac:dyDescent="0.2">
      <c r="B5" s="428" t="str">
        <f>"Naziv: "&amp;IF(RefStr!B10&lt;&gt;"",RefStr!B10,"_______________________________________")</f>
        <v>Naziv: OSNOVNA ŠKOLA LASLOVO</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3014777</v>
      </c>
      <c r="E121" s="97">
        <f>E122+E125+E128+E129+SUM(E132:E135)</f>
        <v>3930272</v>
      </c>
      <c r="F121" s="125">
        <f t="shared" si="1"/>
        <v>130.3669226612781</v>
      </c>
    </row>
    <row r="122" spans="1:6" s="3" customFormat="1" x14ac:dyDescent="0.2">
      <c r="A122" s="132" t="s">
        <v>2919</v>
      </c>
      <c r="B122" s="105" t="s">
        <v>3973</v>
      </c>
      <c r="C122" s="303">
        <v>111</v>
      </c>
      <c r="D122" s="97">
        <f>SUM(D123:D124)</f>
        <v>3014777</v>
      </c>
      <c r="E122" s="97">
        <f>SUM(E123:E124)</f>
        <v>3930272</v>
      </c>
      <c r="F122" s="125">
        <f t="shared" si="1"/>
        <v>130.3669226612781</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3014777</v>
      </c>
      <c r="E124" s="94">
        <v>3930272</v>
      </c>
      <c r="F124" s="125">
        <f t="shared" si="1"/>
        <v>130.3669226612781</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3014777</v>
      </c>
      <c r="E148" s="107">
        <f>E12+E29+E35+E42+E82+E89+E96+E114+E121+E136</f>
        <v>3930272</v>
      </c>
      <c r="F148" s="126">
        <f t="shared" si="2"/>
        <v>130.3669226612781</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EVA VACI</v>
      </c>
      <c r="B151" s="291"/>
      <c r="D151" s="293"/>
      <c r="E151" s="293"/>
      <c r="F151" s="291"/>
      <c r="G151" s="307"/>
    </row>
    <row r="152" spans="1:7" s="292" customFormat="1" ht="15" customHeight="1" x14ac:dyDescent="0.2">
      <c r="A152" s="291" t="str">
        <f>IF(RefStr!H27="","Telefon za kontakt: _________________","Telefon za kontakt: " &amp; RefStr!H27)</f>
        <v>Telefon za kontakt: 031 289 800</v>
      </c>
      <c r="B152" s="291"/>
      <c r="E152" s="291"/>
      <c r="F152" s="291"/>
      <c r="G152" s="307"/>
    </row>
    <row r="153" spans="1:7" s="292" customFormat="1" ht="15" customHeight="1" x14ac:dyDescent="0.2">
      <c r="A153" s="291" t="str">
        <f>IF(RefStr!H33="","Odgovorna osoba: _____________________________","Odgovorna osoba: " &amp; RefStr!H33)</f>
        <v>Odgovorna osoba: SILVIJA BOCKA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23034</v>
      </c>
      <c r="C4" s="450"/>
      <c r="D4" s="430">
        <f>SUM(Skriveni!G1424:G1467)</f>
        <v>0</v>
      </c>
      <c r="E4" s="431"/>
    </row>
    <row r="5" spans="1:6" ht="15" customHeight="1" x14ac:dyDescent="0.2">
      <c r="B5" s="428" t="str">
        <f>"Naziv: "&amp;IF(RefStr!B10&lt;&gt;"",RefStr!B10,"_______________________________________")</f>
        <v>Naziv: OSNOVNA ŠKOLA LASLOVO</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EVA VACI</v>
      </c>
      <c r="B59" s="291"/>
      <c r="D59" s="293"/>
      <c r="E59" s="293"/>
      <c r="F59" s="291"/>
      <c r="G59" s="307"/>
    </row>
    <row r="60" spans="1:7" s="292" customFormat="1" ht="15" customHeight="1" x14ac:dyDescent="0.2">
      <c r="A60" s="291" t="str">
        <f>IF(RefStr!H27="","Telefon za kontakt: _________________","Telefon za kontakt: " &amp; RefStr!H27)</f>
        <v>Telefon za kontakt: 031 289 800</v>
      </c>
      <c r="B60" s="291"/>
      <c r="F60" s="291"/>
      <c r="G60" s="307"/>
    </row>
    <row r="61" spans="1:7" s="292" customFormat="1" ht="15" customHeight="1" x14ac:dyDescent="0.2">
      <c r="A61" s="291" t="str">
        <f>IF(RefStr!H33="","Odgovorna osoba: _____________________________","Odgovorna osoba: " &amp; RefStr!H33)</f>
        <v>Odgovorna osoba: SILVIJA BOCKA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Normal="100" workbookViewId="0">
      <pane ySplit="1" topLeftCell="A17" activePane="bottomLeft" state="frozen"/>
      <selection pane="bottomLeft" activeCell="D36" sqref="D3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23034</v>
      </c>
      <c r="C4" s="430">
        <f>SUM(Skriveni!G1468:G1561)</f>
        <v>472680.20399999997</v>
      </c>
      <c r="D4" s="431"/>
    </row>
    <row r="5" spans="1:5" s="23" customFormat="1" ht="15" customHeight="1" x14ac:dyDescent="0.2">
      <c r="B5" s="98" t="str">
        <f>"Naziv: "&amp;IF(RefStr!B10&lt;&gt;"",RefStr!B10,"_______________________________________")</f>
        <v>Naziv: OSNOVNA ŠKOLA LASLOVO</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28366</v>
      </c>
    </row>
    <row r="13" spans="1:5" s="2" customFormat="1" x14ac:dyDescent="0.2">
      <c r="A13" s="270"/>
      <c r="B13" s="271" t="s">
        <v>2062</v>
      </c>
      <c r="C13" s="264">
        <v>2</v>
      </c>
      <c r="D13" s="140">
        <f>D14+D15+D23+D24</f>
        <v>5078358</v>
      </c>
    </row>
    <row r="14" spans="1:5" s="2" customFormat="1" x14ac:dyDescent="0.2">
      <c r="A14" s="270"/>
      <c r="B14" s="271" t="s">
        <v>4041</v>
      </c>
      <c r="C14" s="264">
        <v>3</v>
      </c>
      <c r="D14" s="141"/>
    </row>
    <row r="15" spans="1:5" s="2" customFormat="1" x14ac:dyDescent="0.2">
      <c r="A15" s="270" t="s">
        <v>1181</v>
      </c>
      <c r="B15" s="271" t="s">
        <v>3078</v>
      </c>
      <c r="C15" s="264">
        <v>4</v>
      </c>
      <c r="D15" s="140">
        <f>SUM(D16:D22)</f>
        <v>4897268</v>
      </c>
    </row>
    <row r="16" spans="1:5" s="2" customFormat="1" x14ac:dyDescent="0.2">
      <c r="A16" s="272" t="s">
        <v>1182</v>
      </c>
      <c r="B16" s="273" t="s">
        <v>1183</v>
      </c>
      <c r="C16" s="264">
        <v>5</v>
      </c>
      <c r="D16" s="141">
        <v>2790858</v>
      </c>
    </row>
    <row r="17" spans="1:4" s="2" customFormat="1" x14ac:dyDescent="0.2">
      <c r="A17" s="272" t="s">
        <v>1184</v>
      </c>
      <c r="B17" s="273" t="s">
        <v>1185</v>
      </c>
      <c r="C17" s="264">
        <v>6</v>
      </c>
      <c r="D17" s="141">
        <v>1105226</v>
      </c>
    </row>
    <row r="18" spans="1:4" s="2" customFormat="1" x14ac:dyDescent="0.2">
      <c r="A18" s="272" t="s">
        <v>1186</v>
      </c>
      <c r="B18" s="273" t="s">
        <v>1187</v>
      </c>
      <c r="C18" s="264">
        <v>7</v>
      </c>
      <c r="D18" s="141">
        <v>4751</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996433</v>
      </c>
    </row>
    <row r="23" spans="1:4" s="2" customFormat="1" x14ac:dyDescent="0.2">
      <c r="A23" s="270" t="s">
        <v>3033</v>
      </c>
      <c r="B23" s="271" t="s">
        <v>3034</v>
      </c>
      <c r="C23" s="264">
        <v>12</v>
      </c>
      <c r="D23" s="141">
        <v>181090</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4531857</v>
      </c>
    </row>
    <row r="31" spans="1:4" s="2" customFormat="1" x14ac:dyDescent="0.2">
      <c r="A31" s="272"/>
      <c r="B31" s="271" t="s">
        <v>4041</v>
      </c>
      <c r="C31" s="264">
        <v>20</v>
      </c>
      <c r="D31" s="141"/>
    </row>
    <row r="32" spans="1:4" s="2" customFormat="1" x14ac:dyDescent="0.2">
      <c r="A32" s="270" t="s">
        <v>1181</v>
      </c>
      <c r="B32" s="271" t="s">
        <v>3081</v>
      </c>
      <c r="C32" s="264">
        <v>21</v>
      </c>
      <c r="D32" s="140">
        <f>SUM(D33:D39)</f>
        <v>4351483</v>
      </c>
    </row>
    <row r="33" spans="1:4" s="2" customFormat="1" x14ac:dyDescent="0.2">
      <c r="A33" s="272" t="s">
        <v>1182</v>
      </c>
      <c r="B33" s="273" t="s">
        <v>1183</v>
      </c>
      <c r="C33" s="264">
        <v>22</v>
      </c>
      <c r="D33" s="141">
        <v>2587942</v>
      </c>
    </row>
    <row r="34" spans="1:4" s="2" customFormat="1" x14ac:dyDescent="0.2">
      <c r="A34" s="272" t="s">
        <v>1184</v>
      </c>
      <c r="B34" s="273" t="s">
        <v>1185</v>
      </c>
      <c r="C34" s="264">
        <v>23</v>
      </c>
      <c r="D34" s="141">
        <v>1036669</v>
      </c>
    </row>
    <row r="35" spans="1:4" s="2" customFormat="1" x14ac:dyDescent="0.2">
      <c r="A35" s="272" t="s">
        <v>1186</v>
      </c>
      <c r="B35" s="273" t="s">
        <v>1187</v>
      </c>
      <c r="C35" s="264">
        <v>24</v>
      </c>
      <c r="D35" s="141">
        <v>4167</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722705</v>
      </c>
    </row>
    <row r="40" spans="1:4" s="2" customFormat="1" x14ac:dyDescent="0.2">
      <c r="A40" s="275" t="s">
        <v>3033</v>
      </c>
      <c r="B40" s="271" t="s">
        <v>3034</v>
      </c>
      <c r="C40" s="264">
        <v>29</v>
      </c>
      <c r="D40" s="141">
        <v>180374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574867</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574867</v>
      </c>
    </row>
    <row r="102" spans="1:5" s="2" customFormat="1" x14ac:dyDescent="0.2">
      <c r="A102" s="272"/>
      <c r="B102" s="280" t="s">
        <v>4041</v>
      </c>
      <c r="C102" s="264">
        <v>91</v>
      </c>
      <c r="D102" s="141"/>
    </row>
    <row r="103" spans="1:5" s="2" customFormat="1" x14ac:dyDescent="0.2">
      <c r="A103" s="272" t="s">
        <v>1181</v>
      </c>
      <c r="B103" s="280" t="s">
        <v>1365</v>
      </c>
      <c r="C103" s="264">
        <v>92</v>
      </c>
      <c r="D103" s="141">
        <v>573700</v>
      </c>
    </row>
    <row r="104" spans="1:5" s="2" customFormat="1" x14ac:dyDescent="0.2">
      <c r="A104" s="272" t="s">
        <v>3033</v>
      </c>
      <c r="B104" s="280" t="s">
        <v>3034</v>
      </c>
      <c r="C104" s="264">
        <v>93</v>
      </c>
      <c r="D104" s="141">
        <v>1167</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EVA VACI</v>
      </c>
      <c r="B109" s="291"/>
      <c r="C109" s="293"/>
      <c r="D109" s="293"/>
      <c r="E109" s="291"/>
    </row>
    <row r="110" spans="1:5" s="292" customFormat="1" ht="15" customHeight="1" x14ac:dyDescent="0.2">
      <c r="A110" s="291" t="str">
        <f>IF(RefStr!H27="","Telefon za kontakt: _________________","Telefon za kontakt: " &amp; RefStr!H27)</f>
        <v>Telefon za kontakt: 031 289 800</v>
      </c>
      <c r="B110" s="291"/>
      <c r="E110" s="291"/>
    </row>
    <row r="111" spans="1:5" s="292" customFormat="1" ht="15" customHeight="1" x14ac:dyDescent="0.2">
      <c r="A111" s="291" t="str">
        <f>IF(RefStr!H33="","Odgovorna osoba: _____________________________","Odgovorna osoba: " &amp; RefStr!H33)</f>
        <v>Odgovorna osoba: SILVIJA BOCKA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58"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23034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2019-01-30T09:34:28Z</cp:lastPrinted>
  <dcterms:created xsi:type="dcterms:W3CDTF">2001-11-21T09:32:18Z</dcterms:created>
  <dcterms:modified xsi:type="dcterms:W3CDTF">2019-01-31T11:33:50Z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